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240" yWindow="60" windowWidth="8475" windowHeight="5895" tabRatio="923" activeTab="0"/>
  </bookViews>
  <sheets>
    <sheet name="БЮДЖЕТ 2013" sheetId="1" r:id="rId1"/>
    <sheet name="Спорт" sheetId="2" r:id="rId2"/>
    <sheet name="Клуб на пенсионера" sheetId="3" r:id="rId3"/>
    <sheet name="Празници" sheetId="4" r:id="rId4"/>
    <sheet name="Читалища" sheetId="5" r:id="rId5"/>
    <sheet name="Второст.разп." sheetId="6" r:id="rId6"/>
  </sheets>
  <definedNames/>
  <calcPr fullCalcOnLoad="1"/>
</workbook>
</file>

<file path=xl/sharedStrings.xml><?xml version="1.0" encoding="utf-8"?>
<sst xmlns="http://schemas.openxmlformats.org/spreadsheetml/2006/main" count="2427" uniqueCount="556">
  <si>
    <t>Наименование на параграфите</t>
  </si>
  <si>
    <t>§§</t>
  </si>
  <si>
    <t>ОБЩИНСКИ ПРИХОДИ</t>
  </si>
  <si>
    <t>І Имуществени данъци</t>
  </si>
  <si>
    <t>13-00</t>
  </si>
  <si>
    <t>13-01</t>
  </si>
  <si>
    <t>13-03</t>
  </si>
  <si>
    <t>13-04</t>
  </si>
  <si>
    <t>20-00</t>
  </si>
  <si>
    <t>Всичко имуществ.данъци</t>
  </si>
  <si>
    <t>ІІ Неданъчни приходи</t>
  </si>
  <si>
    <t>24-00</t>
  </si>
  <si>
    <t>24-04</t>
  </si>
  <si>
    <t>24-05</t>
  </si>
  <si>
    <t>24-06</t>
  </si>
  <si>
    <t>24-07</t>
  </si>
  <si>
    <t>24-08</t>
  </si>
  <si>
    <t>24-19</t>
  </si>
  <si>
    <t>Общински такси</t>
  </si>
  <si>
    <t>27-00</t>
  </si>
  <si>
    <t>27-01</t>
  </si>
  <si>
    <t>27-02</t>
  </si>
  <si>
    <t>27-04</t>
  </si>
  <si>
    <t>27-05</t>
  </si>
  <si>
    <t xml:space="preserve"> - за битови отпадъци</t>
  </si>
  <si>
    <t>27-07</t>
  </si>
  <si>
    <t>27-10</t>
  </si>
  <si>
    <t>27-11</t>
  </si>
  <si>
    <t>27-29</t>
  </si>
  <si>
    <t>28-00</t>
  </si>
  <si>
    <t>28-02</t>
  </si>
  <si>
    <t>36-00</t>
  </si>
  <si>
    <t>36-19</t>
  </si>
  <si>
    <t>37-00</t>
  </si>
  <si>
    <t xml:space="preserve">  - внесен Д Д С</t>
  </si>
  <si>
    <t>37-01</t>
  </si>
  <si>
    <t>37-02</t>
  </si>
  <si>
    <t>40-00</t>
  </si>
  <si>
    <t>40-22</t>
  </si>
  <si>
    <t>40-40</t>
  </si>
  <si>
    <t>41-00</t>
  </si>
  <si>
    <t xml:space="preserve">Помощи, дарения и др.безв.пол.суми </t>
  </si>
  <si>
    <t>45-00</t>
  </si>
  <si>
    <t>45-01</t>
  </si>
  <si>
    <t>Всичко неданъчни приходи</t>
  </si>
  <si>
    <t>Всичко приходи</t>
  </si>
  <si>
    <t>31-11</t>
  </si>
  <si>
    <t>31-12</t>
  </si>
  <si>
    <t>31-13</t>
  </si>
  <si>
    <t>Всичко взаимоотношения</t>
  </si>
  <si>
    <t>ФИНАНСИРАНЕ ДЕФИЦИТА</t>
  </si>
  <si>
    <t>95-01</t>
  </si>
  <si>
    <t>95-02</t>
  </si>
  <si>
    <t>95-07</t>
  </si>
  <si>
    <t>РАЗХОДИ</t>
  </si>
  <si>
    <t>Заплати</t>
  </si>
  <si>
    <t>01-00</t>
  </si>
  <si>
    <t>01-01</t>
  </si>
  <si>
    <t>01-02</t>
  </si>
  <si>
    <t>02-00</t>
  </si>
  <si>
    <t>02-01</t>
  </si>
  <si>
    <t>02-02</t>
  </si>
  <si>
    <t>02-08</t>
  </si>
  <si>
    <t>02-09</t>
  </si>
  <si>
    <t>Задължит.осигурит.вноски от работод.</t>
  </si>
  <si>
    <t>05-00</t>
  </si>
  <si>
    <t>05-51</t>
  </si>
  <si>
    <t xml:space="preserve"> -зравно-осигурит.вноски от работод.</t>
  </si>
  <si>
    <t>05-60</t>
  </si>
  <si>
    <t>05-80</t>
  </si>
  <si>
    <t>Издръжка</t>
  </si>
  <si>
    <t>10-00</t>
  </si>
  <si>
    <t xml:space="preserve"> -пост.инвент.и облекло</t>
  </si>
  <si>
    <t>10-13</t>
  </si>
  <si>
    <t xml:space="preserve"> -материали</t>
  </si>
  <si>
    <t>10-15</t>
  </si>
  <si>
    <t xml:space="preserve"> -вода,горива и енерг.</t>
  </si>
  <si>
    <t>10-16</t>
  </si>
  <si>
    <t xml:space="preserve"> -р-ди за външни услуги</t>
  </si>
  <si>
    <t>10-20</t>
  </si>
  <si>
    <t xml:space="preserve"> -текущ ремонт</t>
  </si>
  <si>
    <t>10-30</t>
  </si>
  <si>
    <t xml:space="preserve"> -плат.дан.мита и такси</t>
  </si>
  <si>
    <t>10-40</t>
  </si>
  <si>
    <t xml:space="preserve"> -команд.в страната</t>
  </si>
  <si>
    <t>10-51</t>
  </si>
  <si>
    <t xml:space="preserve"> -команд.в чужбина</t>
  </si>
  <si>
    <t>10-52</t>
  </si>
  <si>
    <t xml:space="preserve"> -р-ди за застраховки</t>
  </si>
  <si>
    <t>10-62</t>
  </si>
  <si>
    <t xml:space="preserve"> -СБКО</t>
  </si>
  <si>
    <t>10-91</t>
  </si>
  <si>
    <t>10-92</t>
  </si>
  <si>
    <t>10-98</t>
  </si>
  <si>
    <t xml:space="preserve"> -р-ди за членски внос</t>
  </si>
  <si>
    <t>46-00</t>
  </si>
  <si>
    <t>Капиталови разходи</t>
  </si>
  <si>
    <t>Всичко за дейност:</t>
  </si>
  <si>
    <t>01-03</t>
  </si>
  <si>
    <t>Всичко за функцията</t>
  </si>
  <si>
    <t>ОТБРАНА И СИГУРНОСТ</t>
  </si>
  <si>
    <t xml:space="preserve"> - за пост.инв.и облекло</t>
  </si>
  <si>
    <t>Всичко за дейността:</t>
  </si>
  <si>
    <t xml:space="preserve"> -вода,горива, и енерг.</t>
  </si>
  <si>
    <t xml:space="preserve"> -командировки в страната</t>
  </si>
  <si>
    <t>Запл.на пер. по тр.и сл.прав.</t>
  </si>
  <si>
    <t>Всичко за функцията:</t>
  </si>
  <si>
    <t xml:space="preserve">ЗДРАВЕОПАЗВАНЕ </t>
  </si>
  <si>
    <t xml:space="preserve"> -храна</t>
  </si>
  <si>
    <t>10-11</t>
  </si>
  <si>
    <t xml:space="preserve"> -медикаменти</t>
  </si>
  <si>
    <t>10-12</t>
  </si>
  <si>
    <t xml:space="preserve"> -учебни и науч.изсл.р-ди</t>
  </si>
  <si>
    <t>10-14</t>
  </si>
  <si>
    <t>Запл.на перс.по тр.прав.</t>
  </si>
  <si>
    <t>Д.622 Озеленяване</t>
  </si>
  <si>
    <t>Д.623 Чистота</t>
  </si>
  <si>
    <t>КУЛТУРА</t>
  </si>
  <si>
    <t>Всичка за дейност</t>
  </si>
  <si>
    <t>разходи за застраховки</t>
  </si>
  <si>
    <t>СБКО</t>
  </si>
  <si>
    <t>др.разх.,некл.в др.парагр.и подпараг.</t>
  </si>
  <si>
    <t>Субсид.за неф.предп.</t>
  </si>
  <si>
    <t>43-00</t>
  </si>
  <si>
    <t>др.разх.,некл. в др.парагр.и подпараг.</t>
  </si>
  <si>
    <t>Разходи за лихви по заеми от страната</t>
  </si>
  <si>
    <t>22-00</t>
  </si>
  <si>
    <t>лихви по заеми от други банки в страната</t>
  </si>
  <si>
    <t>22-21</t>
  </si>
  <si>
    <t>Всичко за дейност</t>
  </si>
  <si>
    <t>97-00</t>
  </si>
  <si>
    <t>ОБЩО БЮДЖЕТ:</t>
  </si>
  <si>
    <t>численост</t>
  </si>
  <si>
    <t>К М Е Т:</t>
  </si>
  <si>
    <t>С П Р А В К А</t>
  </si>
  <si>
    <t>Всичко</t>
  </si>
  <si>
    <t xml:space="preserve"> </t>
  </si>
  <si>
    <t>Всичко:</t>
  </si>
  <si>
    <t>Капиталови дарения</t>
  </si>
  <si>
    <t>45-03</t>
  </si>
  <si>
    <t>95-08</t>
  </si>
  <si>
    <t>31-18</t>
  </si>
  <si>
    <t>02-05</t>
  </si>
  <si>
    <t xml:space="preserve"> -глоби неуст.лихви</t>
  </si>
  <si>
    <t>Други текущи трансфери</t>
  </si>
  <si>
    <t>42-19</t>
  </si>
  <si>
    <t>Субсид.за неф.предп.тек.дейност</t>
  </si>
  <si>
    <t>43-01</t>
  </si>
  <si>
    <t>Стандарт</t>
  </si>
  <si>
    <t>по стандарт</t>
  </si>
  <si>
    <t>Всичко субсидии</t>
  </si>
  <si>
    <t>в т.ч.по месеци</t>
  </si>
  <si>
    <t>І</t>
  </si>
  <si>
    <t>ІІ</t>
  </si>
  <si>
    <t>ІІІ</t>
  </si>
  <si>
    <t>ІV</t>
  </si>
  <si>
    <t>V</t>
  </si>
  <si>
    <t>VІ</t>
  </si>
  <si>
    <t>VІІ</t>
  </si>
  <si>
    <t>VІІІ</t>
  </si>
  <si>
    <t>ІХ</t>
  </si>
  <si>
    <t>Х</t>
  </si>
  <si>
    <t>ХІ</t>
  </si>
  <si>
    <t>ХІІ</t>
  </si>
  <si>
    <t>Стражица</t>
  </si>
  <si>
    <t>Асеново</t>
  </si>
  <si>
    <t>Балканци</t>
  </si>
  <si>
    <t>Благоево</t>
  </si>
  <si>
    <t>Бряговица</t>
  </si>
  <si>
    <t>Виноград</t>
  </si>
  <si>
    <t>Владислав</t>
  </si>
  <si>
    <t>Н.Градище</t>
  </si>
  <si>
    <t>Н.Върбовка</t>
  </si>
  <si>
    <t>Ц.Извор</t>
  </si>
  <si>
    <t>Камен</t>
  </si>
  <si>
    <t xml:space="preserve">Кесарево </t>
  </si>
  <si>
    <t>Сушица</t>
  </si>
  <si>
    <t>Лозен</t>
  </si>
  <si>
    <t>Р А З Ш И Ф Р О В К А</t>
  </si>
  <si>
    <t xml:space="preserve">Наиминование </t>
  </si>
  <si>
    <t xml:space="preserve">Футболен </t>
  </si>
  <si>
    <t>клуб</t>
  </si>
  <si>
    <t>02 02</t>
  </si>
  <si>
    <t>10 00</t>
  </si>
  <si>
    <t>10 15</t>
  </si>
  <si>
    <t>10 16</t>
  </si>
  <si>
    <t>10 20</t>
  </si>
  <si>
    <t xml:space="preserve">       Средствата ще се изплащат на клубовете от Общинската администрация срещу </t>
  </si>
  <si>
    <t>представени разходно - оправдателни документи /фактури и др./</t>
  </si>
  <si>
    <t>К М Е Т :</t>
  </si>
  <si>
    <t xml:space="preserve">Наимeнование </t>
  </si>
  <si>
    <t>§</t>
  </si>
  <si>
    <t>Клуб на</t>
  </si>
  <si>
    <t>Кесарево</t>
  </si>
  <si>
    <t>Субсид.за неф.предп.-текуща дейност</t>
  </si>
  <si>
    <t xml:space="preserve">       Средствата  на клубовете в селата ще се изплащат от бюджета на кметствата, а за клуба в</t>
  </si>
  <si>
    <t>Обезщ.и помощи по реш.на Об.съвет</t>
  </si>
  <si>
    <t>42-14</t>
  </si>
  <si>
    <t>Приложение № 6</t>
  </si>
  <si>
    <t>№</t>
  </si>
  <si>
    <t xml:space="preserve">   /лева/</t>
  </si>
  <si>
    <t xml:space="preserve">ВСИЧКО </t>
  </si>
  <si>
    <t>Д.738 Читалища</t>
  </si>
  <si>
    <t>27-17</t>
  </si>
  <si>
    <t>36-01</t>
  </si>
  <si>
    <t>Стипендии</t>
  </si>
  <si>
    <t>Други субсидии и плащ.</t>
  </si>
  <si>
    <t>43-09</t>
  </si>
  <si>
    <t>Ритуал "Йордановден"</t>
  </si>
  <si>
    <t>Участие на самодейци от общината във фестивали</t>
  </si>
  <si>
    <t>Ден на народните будители</t>
  </si>
  <si>
    <t>Мероприятия</t>
  </si>
  <si>
    <t>Д.626 Преч.на отп.води от насел.м.</t>
  </si>
  <si>
    <t>ВРЕМЕННИ БЕЗЛИХВ. ЗАЕМИ</t>
  </si>
  <si>
    <t>76-21</t>
  </si>
  <si>
    <t>Д. 123 Общински съвети</t>
  </si>
  <si>
    <t>Д. 431 Детски ясли</t>
  </si>
  <si>
    <t>Д. 604 Осветление</t>
  </si>
  <si>
    <t>Командировки</t>
  </si>
  <si>
    <t xml:space="preserve"> -осигурит. внски от раб. за ДОО</t>
  </si>
  <si>
    <t xml:space="preserve"> -осигурит. внски от раб. за УПФ</t>
  </si>
  <si>
    <t>05-52</t>
  </si>
  <si>
    <t>ПОЧ. ДЕЛО,КУЛТУРА, РЕЛИГ. ДЕЙН.</t>
  </si>
  <si>
    <t xml:space="preserve"> Д.759 Други дейности по културата</t>
  </si>
  <si>
    <t>ОБРАЗОВАНИЕ</t>
  </si>
  <si>
    <t>Д. 322 - ОБЩООБР. УЧИЛИЩА</t>
  </si>
  <si>
    <t>95-00</t>
  </si>
  <si>
    <t xml:space="preserve">  гр.Стражица от Общинска администрация срещу представени разходно - оправдателни документи /фактури и др./</t>
  </si>
  <si>
    <t>за разходите за чествания и празници в Община Стражица</t>
  </si>
  <si>
    <t xml:space="preserve">Ритуал "Гергьовден " </t>
  </si>
  <si>
    <t>Празник на град Стражица</t>
  </si>
  <si>
    <t>гр.Стражица</t>
  </si>
  <si>
    <t>10 30</t>
  </si>
  <si>
    <t>Ц. Извор</t>
  </si>
  <si>
    <t xml:space="preserve"> -осигурит. внски от работод. за ДОО</t>
  </si>
  <si>
    <t>Задължит.осигурит. вноски от работод.</t>
  </si>
  <si>
    <t xml:space="preserve"> -зравно-осигурит. вноски от работод.</t>
  </si>
  <si>
    <t xml:space="preserve"> - за пост. инв. и облекло</t>
  </si>
  <si>
    <t xml:space="preserve"> -вода,горива и енергия</t>
  </si>
  <si>
    <t xml:space="preserve"> -вода, горива и енергия</t>
  </si>
  <si>
    <t>Задължит. осигурит. вноски от работод.</t>
  </si>
  <si>
    <t xml:space="preserve"> -глоби, неуст., нак.лихви</t>
  </si>
  <si>
    <t>Глоби, неустойки и наказат. лихви</t>
  </si>
  <si>
    <t xml:space="preserve"> -осигурит. вноски от раб. за ДОО</t>
  </si>
  <si>
    <t>Глоби, санкции и нак. лихви</t>
  </si>
  <si>
    <t>ПЛАН - СМЕТКА</t>
  </si>
  <si>
    <t>Общински</t>
  </si>
  <si>
    <t>мероприятия</t>
  </si>
  <si>
    <t xml:space="preserve">          Вода, горива, енергия</t>
  </si>
  <si>
    <t xml:space="preserve">          Р-ди за външни усл.</t>
  </si>
  <si>
    <t>и горско стоп. лов и риболов</t>
  </si>
  <si>
    <t>Д.898 Др. дейн. по икономиката</t>
  </si>
  <si>
    <t>Д. 713 Спорт за всички</t>
  </si>
  <si>
    <t>Д.741 Радиотрансл. възли</t>
  </si>
  <si>
    <t>Д.745 Обредни домове и зали</t>
  </si>
  <si>
    <t>Д.829 Др. дейн. по селско</t>
  </si>
  <si>
    <t>Д.831 Управление и контрол пътища</t>
  </si>
  <si>
    <t>Д. 337 - Извънучилищни дейности</t>
  </si>
  <si>
    <t>Д. 389 Др. дейности по образованието</t>
  </si>
  <si>
    <t>Д. 311 ЦДГ</t>
  </si>
  <si>
    <t>01-09</t>
  </si>
  <si>
    <t>Субсидия</t>
  </si>
  <si>
    <t>ОБЩО ОБРАЗОВАНИЕ</t>
  </si>
  <si>
    <t xml:space="preserve"> - други плащания и възнаграждения</t>
  </si>
  <si>
    <t>ИКОНОМ. ДЕЙН. И УСЛУГИ</t>
  </si>
  <si>
    <t>Субсид. на орг. с нестоп. цел</t>
  </si>
  <si>
    <t>Обезщ.и помощи по реш. на Об.съвет</t>
  </si>
  <si>
    <t xml:space="preserve"> - разходи за застраховки</t>
  </si>
  <si>
    <t xml:space="preserve"> - командировки в страната</t>
  </si>
  <si>
    <t xml:space="preserve"> - р-ди за външни услуги</t>
  </si>
  <si>
    <t xml:space="preserve"> - вода,горива и енерг.</t>
  </si>
  <si>
    <t xml:space="preserve"> - материали</t>
  </si>
  <si>
    <t xml:space="preserve"> - осигурит. внски от раб. за ДОО</t>
  </si>
  <si>
    <t xml:space="preserve"> - зравно-осигурит.вноски от работод.</t>
  </si>
  <si>
    <t xml:space="preserve"> - текущ ремонт</t>
  </si>
  <si>
    <t xml:space="preserve"> - учебни и научн. изсл. р-ди и книги</t>
  </si>
  <si>
    <t xml:space="preserve"> - доп. матер. стимул. и др. възн.</t>
  </si>
  <si>
    <t xml:space="preserve"> - СБКО</t>
  </si>
  <si>
    <t xml:space="preserve"> -осигурит. вноски от раб. за УПФ</t>
  </si>
  <si>
    <t>Запл.на перс. по тр.и сл.прав.</t>
  </si>
  <si>
    <t>Заплати на персонал по трудови правоотн.</t>
  </si>
  <si>
    <t>Заплати на персонал по служ.правоотн.</t>
  </si>
  <si>
    <t>Приходи и доходи от собственост</t>
  </si>
  <si>
    <t xml:space="preserve"> - нетни приходи от продажба на услуги </t>
  </si>
  <si>
    <t xml:space="preserve"> - приходи от наеми на имущество</t>
  </si>
  <si>
    <t xml:space="preserve"> - приходи от наеми на земя</t>
  </si>
  <si>
    <t xml:space="preserve"> - приходи от дивиденти</t>
  </si>
  <si>
    <t xml:space="preserve"> - приходи от лихви по текущи б.сметки</t>
  </si>
  <si>
    <t xml:space="preserve"> - приходи от други лихви</t>
  </si>
  <si>
    <t xml:space="preserve"> - данък върху недвижимите имоти</t>
  </si>
  <si>
    <t xml:space="preserve"> - данък върху превозните средства</t>
  </si>
  <si>
    <t xml:space="preserve"> - данък при придобиване на имущество</t>
  </si>
  <si>
    <t xml:space="preserve"> - патентен данък</t>
  </si>
  <si>
    <t xml:space="preserve"> - други данъци</t>
  </si>
  <si>
    <t xml:space="preserve"> - за ползване на детски градини</t>
  </si>
  <si>
    <t xml:space="preserve"> - за ползване на детски ясли</t>
  </si>
  <si>
    <t xml:space="preserve"> - за ползване на домашен соц.патронаж</t>
  </si>
  <si>
    <t xml:space="preserve"> - за ползване на пазари и тържища</t>
  </si>
  <si>
    <t xml:space="preserve"> - за технически услуги</t>
  </si>
  <si>
    <t xml:space="preserve"> - за административни услуги</t>
  </si>
  <si>
    <t xml:space="preserve"> - за притежаване на куче</t>
  </si>
  <si>
    <t xml:space="preserve"> - други общински такси</t>
  </si>
  <si>
    <t xml:space="preserve"> - глоби,санкции и наказателни лихви</t>
  </si>
  <si>
    <t>Други неданъчни приходи</t>
  </si>
  <si>
    <t xml:space="preserve"> - валутни операции</t>
  </si>
  <si>
    <t xml:space="preserve"> - други неданъчни приходи</t>
  </si>
  <si>
    <t xml:space="preserve"> Внесени Д Д С  и др. данъци</t>
  </si>
  <si>
    <t xml:space="preserve"> - данък З К П О</t>
  </si>
  <si>
    <t>Постъпл.от продажба на неф.активи</t>
  </si>
  <si>
    <t xml:space="preserve"> - постъпления от продажба на ДМА</t>
  </si>
  <si>
    <t xml:space="preserve"> - постъпления от продажба на земя</t>
  </si>
  <si>
    <t>Приходи от концесии</t>
  </si>
  <si>
    <t xml:space="preserve">Помощи, дарения и др.безв.суми </t>
  </si>
  <si>
    <t>ПОЛУЧ. ТРАНСФ. СУБСИДИИ ОТ/ЗА ЦБ</t>
  </si>
  <si>
    <t xml:space="preserve"> - Обща изравнителна субсидия за МД</t>
  </si>
  <si>
    <t xml:space="preserve"> - Обща допълваща субсидия за ДД</t>
  </si>
  <si>
    <t xml:space="preserve"> - Целева субсидия за капиталови р/ди</t>
  </si>
  <si>
    <t xml:space="preserve"> - Целеви трансфер от ЦБ</t>
  </si>
  <si>
    <t xml:space="preserve"> - остатък в лв. по сметки от предх. пер.</t>
  </si>
  <si>
    <t xml:space="preserve"> - ост.в лв. равностойност по вал. с/ки</t>
  </si>
  <si>
    <t xml:space="preserve"> - нал.в лв. равн. по вал. с/ки </t>
  </si>
  <si>
    <t xml:space="preserve"> - за нещатен персонал по тр. правоотн.</t>
  </si>
  <si>
    <t>Други възнагр. и плащ. за персонала</t>
  </si>
  <si>
    <t>Заплати на персонал по служ. правоотн.</t>
  </si>
  <si>
    <t xml:space="preserve"> - за персонал по извънтр. правоотнош.</t>
  </si>
  <si>
    <t xml:space="preserve"> - изплат. суми от СБКО за облекло и др.</t>
  </si>
  <si>
    <t xml:space="preserve"> - обезщет. на перс. с характер на възн.</t>
  </si>
  <si>
    <t xml:space="preserve"> - вноски за допълнит. задължит. осиг.</t>
  </si>
  <si>
    <t>Д.629 Други дейн. по БООС</t>
  </si>
  <si>
    <t>Капиталови разходи Образование</t>
  </si>
  <si>
    <t>Резерв за непр. и неотл. р/ди</t>
  </si>
  <si>
    <t xml:space="preserve">Д.866 Общ. пазари </t>
  </si>
  <si>
    <t>ЖИЛ.СТР.БКС И ОПАЗВ.НА ОК.СРЕДА</t>
  </si>
  <si>
    <t>Д.554 Защитени жилища</t>
  </si>
  <si>
    <t>Д.525 Клуб на пенсионера</t>
  </si>
  <si>
    <t>Д.532 Програми за врем. заетост</t>
  </si>
  <si>
    <t>Заплати на перс. по трудови правоотн.</t>
  </si>
  <si>
    <t xml:space="preserve"> -запл. и възн. на перс. приравн. към тр.</t>
  </si>
  <si>
    <t>Д. 122  Общ. администрация</t>
  </si>
  <si>
    <t>Запл. на перс. по тр.и сл. правоотн.</t>
  </si>
  <si>
    <t>дофинансиране</t>
  </si>
  <si>
    <t>Г.Сеновец</t>
  </si>
  <si>
    <t>Н. Градище</t>
  </si>
  <si>
    <t>76-00</t>
  </si>
  <si>
    <t xml:space="preserve"> - предоставени заеми</t>
  </si>
  <si>
    <t xml:space="preserve"> - възстановени заеми</t>
  </si>
  <si>
    <t>76-22</t>
  </si>
  <si>
    <t>Вр. безл. заеми м/у бюдж. и извб. с/ки</t>
  </si>
  <si>
    <t>Преходен остатък</t>
  </si>
  <si>
    <t>Д. 285 Доброволни формирования</t>
  </si>
  <si>
    <t>Д. 606 Изграждане, ремонт и поддр.улична мрежа</t>
  </si>
  <si>
    <t>пенс.</t>
  </si>
  <si>
    <t>42-00</t>
  </si>
  <si>
    <t>Д. 546 Дом за деца Г. Сеновец</t>
  </si>
  <si>
    <t xml:space="preserve">Д. 551 Дневен център за деца </t>
  </si>
  <si>
    <t>Д. 546 Дом за деца Стражица</t>
  </si>
  <si>
    <t>Д. 530 Център за настаняване от семеен тип</t>
  </si>
  <si>
    <t xml:space="preserve"> -обезщет. и помощи по реш. на Обс</t>
  </si>
  <si>
    <t>Тек. трансф., обезщет. и помощи</t>
  </si>
  <si>
    <t>Субсидирана</t>
  </si>
  <si>
    <t>Общо</t>
  </si>
  <si>
    <t>субсидия</t>
  </si>
  <si>
    <t>Читалище</t>
  </si>
  <si>
    <t>по</t>
  </si>
  <si>
    <t>ред</t>
  </si>
  <si>
    <t>Ново Градище</t>
  </si>
  <si>
    <t>Нова Върбовка</t>
  </si>
  <si>
    <t>Царски извор</t>
  </si>
  <si>
    <t>к.1</t>
  </si>
  <si>
    <t>к.2</t>
  </si>
  <si>
    <t>к.3</t>
  </si>
  <si>
    <t>к.4</t>
  </si>
  <si>
    <t>к.3*к.4</t>
  </si>
  <si>
    <t>в лв.</t>
  </si>
  <si>
    <t xml:space="preserve"> - за зимно поддържане и снегопоч.</t>
  </si>
  <si>
    <t>ТРАНСФЕРИ</t>
  </si>
  <si>
    <t>Получени трансфери /+/</t>
  </si>
  <si>
    <t>61-01</t>
  </si>
  <si>
    <t>Предоставени трансфери /-/</t>
  </si>
  <si>
    <t>62-02</t>
  </si>
  <si>
    <t>Всичко трансфери</t>
  </si>
  <si>
    <t>31-20</t>
  </si>
  <si>
    <t xml:space="preserve"> - Възстановени трансфери</t>
  </si>
  <si>
    <t xml:space="preserve"> - Получени от общини целеви трансфери</t>
  </si>
  <si>
    <t>31-28</t>
  </si>
  <si>
    <t>61-05</t>
  </si>
  <si>
    <t>Трансфери от МТСП</t>
  </si>
  <si>
    <t>Временни безл.заеми от ПУДООС</t>
  </si>
  <si>
    <t>78-00</t>
  </si>
  <si>
    <t xml:space="preserve"> - стипендии</t>
  </si>
  <si>
    <t xml:space="preserve"> - др.р-ди некл. в др. прагр. и подпар.</t>
  </si>
  <si>
    <t>Д. 318 ПППД</t>
  </si>
  <si>
    <t>Д. 326  Проф. гимназия</t>
  </si>
  <si>
    <t>Д. 526 Център за обществена подкрепа</t>
  </si>
  <si>
    <t>Д.   Межд. програми и споразумения</t>
  </si>
  <si>
    <t>Д.469 Др. дейности по здравеопазването</t>
  </si>
  <si>
    <t>Субсид. на организации с нестоп. цел</t>
  </si>
  <si>
    <t>Д. 740 Музеи и худ. галерии</t>
  </si>
  <si>
    <t xml:space="preserve">Д. 117 Държавни и общ. служби и дейности </t>
  </si>
  <si>
    <t>Д. 437 Здр. каб. в д. градини и училища</t>
  </si>
  <si>
    <t>Д. 550 Център за соц. рехабилитация и интеграция</t>
  </si>
  <si>
    <t xml:space="preserve"> - туристически данък</t>
  </si>
  <si>
    <t>13-08</t>
  </si>
  <si>
    <t xml:space="preserve"> - приходи от лихви по срочни депозити</t>
  </si>
  <si>
    <t>24-09</t>
  </si>
  <si>
    <t>61-02</t>
  </si>
  <si>
    <t>Средства на разпореждане</t>
  </si>
  <si>
    <t>88-03</t>
  </si>
  <si>
    <t>Д.589 Др.служби и дейн. по соц. осиг.</t>
  </si>
  <si>
    <t xml:space="preserve">     /инж. Д. Борисова/</t>
  </si>
  <si>
    <t xml:space="preserve">           /инж. Д. Борисова/</t>
  </si>
  <si>
    <t>с. Кесарево</t>
  </si>
  <si>
    <t>Трети март - национален празник на РБ</t>
  </si>
  <si>
    <t>Участие на читалищата в регионални и национални фестивали</t>
  </si>
  <si>
    <t>Годишна награда "Ангел Каралийчев"</t>
  </si>
  <si>
    <t>Новогодишна наздравица</t>
  </si>
  <si>
    <t xml:space="preserve"> 10-13</t>
  </si>
  <si>
    <t xml:space="preserve"> - за пост.инв. и облекло</t>
  </si>
  <si>
    <t>Д.619 Др. дейности по ЖС и БКС</t>
  </si>
  <si>
    <t xml:space="preserve"> -други помощи по решение на ОбС</t>
  </si>
  <si>
    <t xml:space="preserve"> -др. некласиф. разходи</t>
  </si>
  <si>
    <t xml:space="preserve"> -платени данъци, мита и такси</t>
  </si>
  <si>
    <t>Функция "Общи държавни служби"</t>
  </si>
  <si>
    <t>за разпределение на субсидиите за читалищата за 2013 год.</t>
  </si>
  <si>
    <t>С П Р А В К А за разпределените субсидии на читалищата по месеци за 2013 г.</t>
  </si>
  <si>
    <t>Изготвил:</t>
  </si>
  <si>
    <t>П. Атанасова - директор дирекция ОФПИ</t>
  </si>
  <si>
    <t>на средствата на клубовете на пенсионера 2013 година</t>
  </si>
  <si>
    <t>Издръжка в т.ч.</t>
  </si>
  <si>
    <t>Материали</t>
  </si>
  <si>
    <t>Вода,горива,енергия</t>
  </si>
  <si>
    <t>Р-ди за външни усл.</t>
  </si>
  <si>
    <t>Текущ ремонт</t>
  </si>
  <si>
    <t>Гр. Договори</t>
  </si>
  <si>
    <t xml:space="preserve"> -получени застрахователни обезщ.</t>
  </si>
  <si>
    <t>36-11</t>
  </si>
  <si>
    <t xml:space="preserve"> -постъпления от продажба на други ДМА</t>
  </si>
  <si>
    <t>40-29</t>
  </si>
  <si>
    <t>ОТЧЕТ  2012 г.</t>
  </si>
  <si>
    <t>на Община Стражица за 2013 година</t>
  </si>
  <si>
    <t>ПЛАН ЗА 2013 год.</t>
  </si>
  <si>
    <t>за 2013 г.</t>
  </si>
  <si>
    <t>Трансфери от ПУДООС</t>
  </si>
  <si>
    <t>64-01</t>
  </si>
  <si>
    <t>Получени краткосрочни заеми</t>
  </si>
  <si>
    <t>83-11</t>
  </si>
  <si>
    <t>83-21</t>
  </si>
  <si>
    <t>Погашения по краткоср. заеми</t>
  </si>
  <si>
    <t>Друго финансиране</t>
  </si>
  <si>
    <t>93-00</t>
  </si>
  <si>
    <t>Врем. безл. заеми от набир. с/ки</t>
  </si>
  <si>
    <t>93-20</t>
  </si>
  <si>
    <t>93-39</t>
  </si>
  <si>
    <t xml:space="preserve"> -краткосрочни командировки в чужб.</t>
  </si>
  <si>
    <t xml:space="preserve"> - храна</t>
  </si>
  <si>
    <t xml:space="preserve"> - наличност в лв. по с/ки  в края. на пер.</t>
  </si>
  <si>
    <t xml:space="preserve"> 10-11</t>
  </si>
  <si>
    <t xml:space="preserve"> 02-01</t>
  </si>
  <si>
    <t xml:space="preserve"> 10-14</t>
  </si>
  <si>
    <t>Всичко за 2013:</t>
  </si>
  <si>
    <t>78-88</t>
  </si>
  <si>
    <t xml:space="preserve"> 10-30</t>
  </si>
  <si>
    <t>през  2013 година</t>
  </si>
  <si>
    <t>Ден на родилната помощ /бабинден/</t>
  </si>
  <si>
    <t>Трифон Зарезан</t>
  </si>
  <si>
    <t>Ден на самодееца; Баба Марта</t>
  </si>
  <si>
    <t>Осми март - Международен ден на жената</t>
  </si>
  <si>
    <t>Тодоровден</t>
  </si>
  <si>
    <t>Първа пролет - Ден на земята</t>
  </si>
  <si>
    <t>Ритуал "Лазаровден"</t>
  </si>
  <si>
    <t>Каралйчеви дни на културата - 111 г. от рождението на Ангел Каралийчев</t>
  </si>
  <si>
    <t>Първи юни - международен ден на детето</t>
  </si>
  <si>
    <t>Общински фестивал на етнокултури</t>
  </si>
  <si>
    <t>Независимост на РБ</t>
  </si>
  <si>
    <t>Ден на възрастните хора - 01.10.</t>
  </si>
  <si>
    <t>Ден на българската община</t>
  </si>
  <si>
    <t>Фестивал "Житената питка"</t>
  </si>
  <si>
    <t>Коледно - новогодишни празници и коледна украса</t>
  </si>
  <si>
    <t>Коледен турнир по футбол</t>
  </si>
  <si>
    <t>Ритуал "Никулден"</t>
  </si>
  <si>
    <t xml:space="preserve">                                                                                                 /инж. Д. Борисова/</t>
  </si>
  <si>
    <t xml:space="preserve">                                                                                             К М Е Т:</t>
  </si>
  <si>
    <t>на средствата на спортни бази за спорт за всички 2013 година</t>
  </si>
  <si>
    <t>с. Лозен</t>
  </si>
  <si>
    <t xml:space="preserve">          Материали</t>
  </si>
  <si>
    <t>в т. ч. Храна</t>
  </si>
  <si>
    <t>10 11</t>
  </si>
  <si>
    <t>Капиталови разходи - целева субсидия</t>
  </si>
  <si>
    <t>Капиталови разходи - собствени приходи</t>
  </si>
  <si>
    <t>общински дейн.</t>
  </si>
  <si>
    <t>държавни дейн.</t>
  </si>
  <si>
    <t>Временни безл.заеми от/за държ.предприятия</t>
  </si>
  <si>
    <r>
      <t xml:space="preserve">          </t>
    </r>
    <r>
      <rPr>
        <b/>
        <sz val="10"/>
        <rFont val="Arial"/>
        <family val="2"/>
      </rPr>
      <t xml:space="preserve"> Приложение № 1</t>
    </r>
  </si>
  <si>
    <t>Д.539 Др. програми и дейн. за осиг. на заетост</t>
  </si>
  <si>
    <t>Рекапитулация на функция ЖС и БКС</t>
  </si>
  <si>
    <t xml:space="preserve"> -пост. инвент. и облекло</t>
  </si>
  <si>
    <t>Д.832 Служби и дейности по поддр. и  ремонт пътища</t>
  </si>
  <si>
    <t>Д.849 Др. дейн. по транспорт и пътища</t>
  </si>
  <si>
    <t>Д. 878 Приюти за безстопанств. животни</t>
  </si>
  <si>
    <t>в т.ч. за осн. ремонт на пътища</t>
  </si>
  <si>
    <t>Рекапитулация на функция "Общи държавни служби"</t>
  </si>
  <si>
    <t xml:space="preserve"> -запл. от прав.прив.към трудовите</t>
  </si>
  <si>
    <t>Д. 219 Др. дейн. по отбраната</t>
  </si>
  <si>
    <t>Д. 239 Др. д-ти по вътр. сигурност</t>
  </si>
  <si>
    <t>Д. 282 Отбр. моб. подготовка</t>
  </si>
  <si>
    <t>Д. 283 Пр. д-ст за нам. посл. от стих.бедствия</t>
  </si>
  <si>
    <t>Д. 284 Ликвидиране на посл. от стих. бедствия</t>
  </si>
  <si>
    <t>Рекапитулация на функция "Отбрана и сигурност"</t>
  </si>
  <si>
    <t>Рекапитулация на функция  "Здравеопазване"</t>
  </si>
  <si>
    <t>СОЦ. ОСИГ. ПОДПОМАГАНЕ И ГРИЖИ</t>
  </si>
  <si>
    <t>Д.524 Домашен социален патронаж</t>
  </si>
  <si>
    <t xml:space="preserve">Рекапитулация на функция "Соц. осиг. и подп." </t>
  </si>
  <si>
    <t>Рекапитулация на функция "Почивно дело, култура"</t>
  </si>
  <si>
    <t>Рекапитулация на функция "Икономически дейности"</t>
  </si>
  <si>
    <t>Д. 997 Др.разходи некл. в др.дейности</t>
  </si>
  <si>
    <t xml:space="preserve">         </t>
  </si>
  <si>
    <t xml:space="preserve">         /инж. Д. Борисова/</t>
  </si>
  <si>
    <t>Приложение № 7</t>
  </si>
  <si>
    <t xml:space="preserve">                                                                        Приложение № 9</t>
  </si>
  <si>
    <t xml:space="preserve">                                                                                                   Приложение № 8</t>
  </si>
  <si>
    <t xml:space="preserve">Б  Ю  Д  Ж  Е  Т  </t>
  </si>
  <si>
    <t>Приложение №14</t>
  </si>
  <si>
    <t>Второстепенни разпоредители с бюджетни кредити</t>
  </si>
  <si>
    <t>в Община Стражица през 2013 г.</t>
  </si>
  <si>
    <t xml:space="preserve">Бюджетни </t>
  </si>
  <si>
    <t>в т.ч.</t>
  </si>
  <si>
    <t>Наименование</t>
  </si>
  <si>
    <t>сметки</t>
  </si>
  <si>
    <t xml:space="preserve">средства </t>
  </si>
  <si>
    <t xml:space="preserve">преходен </t>
  </si>
  <si>
    <t xml:space="preserve">местна </t>
  </si>
  <si>
    <t>дофинан</t>
  </si>
  <si>
    <t>собствени</t>
  </si>
  <si>
    <t>2013 г.</t>
  </si>
  <si>
    <t>остатък</t>
  </si>
  <si>
    <t>дейност</t>
  </si>
  <si>
    <t>сиране</t>
  </si>
  <si>
    <t>приходи</t>
  </si>
  <si>
    <t>Кмет на кметство с. Камен</t>
  </si>
  <si>
    <t>Кмет на кметство с. Кесарево</t>
  </si>
  <si>
    <t>Кмет на кметство с. Сушица</t>
  </si>
  <si>
    <t>Гл. експерт по образование - за дейности</t>
  </si>
  <si>
    <t>в Образование, които не прилагат</t>
  </si>
  <si>
    <t>системата на делегиран бюджет</t>
  </si>
  <si>
    <t xml:space="preserve">Директор на Общинско предприятие </t>
  </si>
  <si>
    <t>"Странични дейности" гр. Стражица</t>
  </si>
  <si>
    <t>Директор на Дом за деца гр. Стражица</t>
  </si>
  <si>
    <t>Директор на СОУ „Ангел Каралийчев” гр. Стражица</t>
  </si>
  <si>
    <t>в т. ч. програма "Коменски"</t>
  </si>
  <si>
    <t>Директор на ОУ „Св. Св. Кирил и Методий” с. Асеново</t>
  </si>
  <si>
    <t>Директор на ОУ „Св. Климент Охридски” с. Виноград</t>
  </si>
  <si>
    <t>Директор на СОУ „Св. Климент Охридски” с. Камен</t>
  </si>
  <si>
    <t>Директор на ОУ „Николай Райнов” с. Кесарево</t>
  </si>
  <si>
    <t>Директор на НУ „Отец Паисий” с. Сушица</t>
  </si>
  <si>
    <t>Директор на НУ „Иван Вазов” с. Царски Извор</t>
  </si>
  <si>
    <t>Директор на ПГ по Транспорт „Васил Друмев” гр. Стражица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</si>
</sst>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Hebar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22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23" xfId="0" applyNumberForma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1" fontId="0" fillId="0" borderId="0" xfId="0" applyNumberFormat="1" applyAlignment="1">
      <alignment/>
    </xf>
    <xf numFmtId="0" fontId="1" fillId="0" borderId="1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16" xfId="0" applyFon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23" xfId="0" applyNumberFormat="1" applyBorder="1" applyAlignment="1">
      <alignment/>
    </xf>
    <xf numFmtId="9" fontId="0" fillId="0" borderId="0" xfId="0" applyNumberFormat="1" applyBorder="1" applyAlignment="1">
      <alignment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31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Alignment="1">
      <alignment horizontal="left"/>
    </xf>
    <xf numFmtId="9" fontId="1" fillId="0" borderId="26" xfId="0" applyNumberFormat="1" applyFont="1" applyBorder="1" applyAlignment="1">
      <alignment horizontal="center"/>
    </xf>
    <xf numFmtId="0" fontId="0" fillId="0" borderId="35" xfId="0" applyFont="1" applyFill="1" applyBorder="1" applyAlignment="1">
      <alignment/>
    </xf>
    <xf numFmtId="9" fontId="1" fillId="0" borderId="0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13" xfId="0" applyFont="1" applyBorder="1" applyAlignment="1">
      <alignment horizontal="center"/>
    </xf>
    <xf numFmtId="1" fontId="0" fillId="0" borderId="35" xfId="0" applyNumberFormat="1" applyFill="1" applyBorder="1" applyAlignment="1">
      <alignment/>
    </xf>
    <xf numFmtId="0" fontId="0" fillId="0" borderId="30" xfId="0" applyFont="1" applyBorder="1" applyAlignment="1">
      <alignment horizontal="center"/>
    </xf>
    <xf numFmtId="9" fontId="0" fillId="0" borderId="26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4" xfId="0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1" fillId="0" borderId="32" xfId="0" applyNumberFormat="1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43" xfId="0" applyFont="1" applyBorder="1" applyAlignment="1">
      <alignment/>
    </xf>
    <xf numFmtId="49" fontId="5" fillId="0" borderId="39" xfId="0" applyNumberFormat="1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39" xfId="0" applyFont="1" applyFill="1" applyBorder="1" applyAlignment="1">
      <alignment/>
    </xf>
    <xf numFmtId="0" fontId="6" fillId="0" borderId="39" xfId="0" applyFont="1" applyBorder="1" applyAlignment="1">
      <alignment/>
    </xf>
    <xf numFmtId="0" fontId="4" fillId="0" borderId="3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33" borderId="43" xfId="33" applyFont="1" applyFill="1" applyBorder="1" applyAlignment="1">
      <alignment horizontal="left" wrapText="1"/>
      <protection/>
    </xf>
    <xf numFmtId="0" fontId="4" fillId="0" borderId="39" xfId="0" applyFont="1" applyBorder="1" applyAlignment="1">
      <alignment horizontal="right"/>
    </xf>
    <xf numFmtId="16" fontId="5" fillId="0" borderId="39" xfId="0" applyNumberFormat="1" applyFont="1" applyBorder="1" applyAlignment="1">
      <alignment horizontal="center"/>
    </xf>
    <xf numFmtId="17" fontId="5" fillId="0" borderId="39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right"/>
    </xf>
    <xf numFmtId="49" fontId="5" fillId="0" borderId="39" xfId="0" applyNumberFormat="1" applyFont="1" applyBorder="1" applyAlignment="1">
      <alignment/>
    </xf>
    <xf numFmtId="49" fontId="4" fillId="0" borderId="39" xfId="0" applyNumberFormat="1" applyFont="1" applyBorder="1" applyAlignment="1">
      <alignment horizontal="center"/>
    </xf>
    <xf numFmtId="0" fontId="7" fillId="0" borderId="39" xfId="0" applyFont="1" applyBorder="1" applyAlignment="1">
      <alignment/>
    </xf>
    <xf numFmtId="0" fontId="8" fillId="0" borderId="39" xfId="0" applyFont="1" applyBorder="1" applyAlignment="1">
      <alignment/>
    </xf>
    <xf numFmtId="0" fontId="9" fillId="0" borderId="39" xfId="0" applyFont="1" applyBorder="1" applyAlignment="1">
      <alignment/>
    </xf>
    <xf numFmtId="0" fontId="8" fillId="0" borderId="44" xfId="0" applyFont="1" applyBorder="1" applyAlignment="1">
      <alignment/>
    </xf>
    <xf numFmtId="0" fontId="10" fillId="0" borderId="39" xfId="0" applyFont="1" applyBorder="1" applyAlignment="1">
      <alignment horizontal="center"/>
    </xf>
    <xf numFmtId="0" fontId="4" fillId="0" borderId="44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/>
    </xf>
    <xf numFmtId="1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4" fillId="0" borderId="3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51" xfId="0" applyFont="1" applyBorder="1" applyAlignment="1">
      <alignment/>
    </xf>
    <xf numFmtId="0" fontId="12" fillId="0" borderId="46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2" xfId="0" applyFont="1" applyBorder="1" applyAlignment="1">
      <alignment horizontal="justify"/>
    </xf>
    <xf numFmtId="0" fontId="13" fillId="0" borderId="12" xfId="0" applyFont="1" applyBorder="1" applyAlignment="1">
      <alignment/>
    </xf>
    <xf numFmtId="0" fontId="13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11" xfId="0" applyBorder="1" applyAlignment="1">
      <alignment/>
    </xf>
    <xf numFmtId="0" fontId="13" fillId="0" borderId="11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46" xfId="0" applyFont="1" applyBorder="1" applyAlignment="1">
      <alignment horizontal="justify"/>
    </xf>
    <xf numFmtId="0" fontId="0" fillId="0" borderId="46" xfId="0" applyBorder="1" applyAlignment="1">
      <alignment horizontal="right"/>
    </xf>
    <xf numFmtId="0" fontId="14" fillId="0" borderId="14" xfId="0" applyFont="1" applyBorder="1" applyAlignment="1">
      <alignment horizontal="justify"/>
    </xf>
    <xf numFmtId="0" fontId="13" fillId="0" borderId="12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0"/>
  <sheetViews>
    <sheetView tabSelected="1" zoomScale="90" zoomScaleNormal="90" zoomScalePageLayoutView="0" workbookViewId="0" topLeftCell="A1">
      <selection activeCell="G12" sqref="G12:H12"/>
    </sheetView>
  </sheetViews>
  <sheetFormatPr defaultColWidth="9.140625" defaultRowHeight="12.75"/>
  <cols>
    <col min="1" max="1" width="29.00390625" style="0" customWidth="1"/>
    <col min="2" max="2" width="5.8515625" style="0" customWidth="1"/>
    <col min="3" max="3" width="9.00390625" style="0" customWidth="1"/>
    <col min="4" max="4" width="9.57421875" style="0" customWidth="1"/>
    <col min="5" max="5" width="8.140625" style="0" customWidth="1"/>
    <col min="6" max="6" width="8.8515625" style="0" customWidth="1"/>
    <col min="7" max="7" width="8.7109375" style="0" customWidth="1"/>
    <col min="8" max="8" width="8.140625" style="0" customWidth="1"/>
    <col min="9" max="9" width="8.8515625" style="0" customWidth="1"/>
  </cols>
  <sheetData>
    <row r="1" ht="12.75">
      <c r="G1" t="s">
        <v>492</v>
      </c>
    </row>
    <row r="2" spans="1:9" ht="12.75">
      <c r="A2" s="187" t="s">
        <v>520</v>
      </c>
      <c r="B2" s="187"/>
      <c r="C2" s="187"/>
      <c r="D2" s="187"/>
      <c r="E2" s="187"/>
      <c r="F2" s="187"/>
      <c r="G2" s="187"/>
      <c r="H2" s="187"/>
      <c r="I2" s="187"/>
    </row>
    <row r="3" spans="1:9" ht="13.5" thickBot="1">
      <c r="A3" s="187" t="s">
        <v>439</v>
      </c>
      <c r="B3" s="187"/>
      <c r="C3" s="187"/>
      <c r="D3" s="187"/>
      <c r="E3" s="187"/>
      <c r="F3" s="187"/>
      <c r="G3" s="187"/>
      <c r="H3" s="187"/>
      <c r="I3" s="187"/>
    </row>
    <row r="4" spans="1:9" ht="13.5" thickTop="1">
      <c r="A4" s="80"/>
      <c r="B4" s="81"/>
      <c r="C4" s="188" t="s">
        <v>438</v>
      </c>
      <c r="D4" s="188"/>
      <c r="E4" s="188"/>
      <c r="F4" s="188" t="s">
        <v>440</v>
      </c>
      <c r="G4" s="188"/>
      <c r="H4" s="188"/>
      <c r="I4" s="82" t="s">
        <v>201</v>
      </c>
    </row>
    <row r="5" spans="1:9" ht="24">
      <c r="A5" s="166" t="s">
        <v>0</v>
      </c>
      <c r="B5" s="78" t="s">
        <v>1</v>
      </c>
      <c r="C5" s="164" t="s">
        <v>490</v>
      </c>
      <c r="D5" s="164" t="s">
        <v>489</v>
      </c>
      <c r="E5" s="164" t="s">
        <v>340</v>
      </c>
      <c r="F5" s="164" t="s">
        <v>490</v>
      </c>
      <c r="G5" s="164" t="s">
        <v>489</v>
      </c>
      <c r="H5" s="164" t="s">
        <v>340</v>
      </c>
      <c r="I5" s="165" t="s">
        <v>441</v>
      </c>
    </row>
    <row r="6" spans="1:9" ht="12.75">
      <c r="A6" s="83"/>
      <c r="B6" s="84"/>
      <c r="C6" s="84"/>
      <c r="D6" s="84"/>
      <c r="E6" s="84"/>
      <c r="F6" s="84"/>
      <c r="G6" s="84"/>
      <c r="H6" s="84"/>
      <c r="I6" s="85"/>
    </row>
    <row r="7" spans="1:9" ht="12.75">
      <c r="A7" s="89">
        <v>1</v>
      </c>
      <c r="B7" s="88">
        <v>2</v>
      </c>
      <c r="C7" s="88">
        <v>3</v>
      </c>
      <c r="D7" s="88">
        <v>4</v>
      </c>
      <c r="E7" s="88">
        <v>5</v>
      </c>
      <c r="F7" s="88">
        <v>9</v>
      </c>
      <c r="G7" s="88">
        <v>10</v>
      </c>
      <c r="H7" s="88">
        <v>11</v>
      </c>
      <c r="I7" s="90">
        <v>12</v>
      </c>
    </row>
    <row r="8" spans="1:9" ht="12.75">
      <c r="A8" s="83" t="s">
        <v>2</v>
      </c>
      <c r="B8" s="86"/>
      <c r="C8" s="86"/>
      <c r="D8" s="86"/>
      <c r="E8" s="86"/>
      <c r="F8" s="86"/>
      <c r="G8" s="86"/>
      <c r="H8" s="86"/>
      <c r="I8" s="87"/>
    </row>
    <row r="9" spans="1:9" ht="12.75">
      <c r="A9" s="120" t="s">
        <v>3</v>
      </c>
      <c r="B9" s="121" t="s">
        <v>4</v>
      </c>
      <c r="C9" s="122"/>
      <c r="D9" s="122">
        <f>SUM(D10:D13)</f>
        <v>485430</v>
      </c>
      <c r="E9" s="122"/>
      <c r="F9" s="122"/>
      <c r="G9" s="122">
        <f>G10+G11+G12+G13</f>
        <v>578100</v>
      </c>
      <c r="H9" s="122"/>
      <c r="I9" s="123">
        <f>I10+I11+I12+I13</f>
        <v>578100</v>
      </c>
    </row>
    <row r="10" spans="1:9" ht="12.75">
      <c r="A10" s="124" t="s">
        <v>289</v>
      </c>
      <c r="B10" s="125" t="s">
        <v>5</v>
      </c>
      <c r="C10" s="126"/>
      <c r="D10" s="126">
        <v>125848</v>
      </c>
      <c r="E10" s="126"/>
      <c r="F10" s="126"/>
      <c r="G10" s="126">
        <v>170000</v>
      </c>
      <c r="H10" s="126"/>
      <c r="I10" s="127">
        <f aca="true" t="shared" si="0" ref="I10:I15">SUM(G10:H10)</f>
        <v>170000</v>
      </c>
    </row>
    <row r="11" spans="1:9" ht="12.75">
      <c r="A11" s="124" t="s">
        <v>290</v>
      </c>
      <c r="B11" s="125" t="s">
        <v>6</v>
      </c>
      <c r="C11" s="126"/>
      <c r="D11" s="126">
        <v>158036</v>
      </c>
      <c r="E11" s="126"/>
      <c r="F11" s="126"/>
      <c r="G11" s="126">
        <v>170000</v>
      </c>
      <c r="H11" s="126"/>
      <c r="I11" s="127">
        <f t="shared" si="0"/>
        <v>170000</v>
      </c>
    </row>
    <row r="12" spans="1:9" ht="12.75">
      <c r="A12" s="124" t="s">
        <v>291</v>
      </c>
      <c r="B12" s="125" t="s">
        <v>7</v>
      </c>
      <c r="C12" s="126"/>
      <c r="D12" s="126">
        <v>201522</v>
      </c>
      <c r="E12" s="126"/>
      <c r="F12" s="126"/>
      <c r="G12" s="126">
        <f>229000+8900</f>
        <v>237900</v>
      </c>
      <c r="H12" s="126"/>
      <c r="I12" s="127">
        <f t="shared" si="0"/>
        <v>237900</v>
      </c>
    </row>
    <row r="13" spans="1:9" ht="12.75">
      <c r="A13" s="124" t="s">
        <v>401</v>
      </c>
      <c r="B13" s="125" t="s">
        <v>402</v>
      </c>
      <c r="C13" s="126"/>
      <c r="D13" s="126">
        <v>24</v>
      </c>
      <c r="E13" s="126"/>
      <c r="F13" s="126"/>
      <c r="G13" s="126">
        <v>200</v>
      </c>
      <c r="H13" s="126"/>
      <c r="I13" s="127">
        <f t="shared" si="0"/>
        <v>200</v>
      </c>
    </row>
    <row r="14" spans="1:9" ht="12.75">
      <c r="A14" s="124" t="s">
        <v>292</v>
      </c>
      <c r="B14" s="125" t="s">
        <v>98</v>
      </c>
      <c r="C14" s="126"/>
      <c r="D14" s="126">
        <v>12652</v>
      </c>
      <c r="E14" s="126"/>
      <c r="F14" s="126"/>
      <c r="G14" s="126">
        <v>13000</v>
      </c>
      <c r="H14" s="126"/>
      <c r="I14" s="127">
        <f t="shared" si="0"/>
        <v>13000</v>
      </c>
    </row>
    <row r="15" spans="1:9" ht="12.75">
      <c r="A15" s="124" t="s">
        <v>293</v>
      </c>
      <c r="B15" s="125" t="s">
        <v>8</v>
      </c>
      <c r="C15" s="126"/>
      <c r="D15" s="126">
        <v>443</v>
      </c>
      <c r="E15" s="126"/>
      <c r="F15" s="126"/>
      <c r="G15" s="126">
        <v>500</v>
      </c>
      <c r="H15" s="126"/>
      <c r="I15" s="127">
        <f t="shared" si="0"/>
        <v>500</v>
      </c>
    </row>
    <row r="16" spans="1:9" ht="12.75">
      <c r="A16" s="120" t="s">
        <v>9</v>
      </c>
      <c r="B16" s="128"/>
      <c r="C16" s="126"/>
      <c r="D16" s="122">
        <f>D9+D15+D14</f>
        <v>498525</v>
      </c>
      <c r="E16" s="122"/>
      <c r="F16" s="122"/>
      <c r="G16" s="122">
        <f>G9+G15+G14</f>
        <v>591600</v>
      </c>
      <c r="H16" s="122"/>
      <c r="I16" s="123">
        <f>I9+I15+I14</f>
        <v>591600</v>
      </c>
    </row>
    <row r="17" spans="1:9" ht="12.75">
      <c r="A17" s="120" t="s">
        <v>10</v>
      </c>
      <c r="B17" s="128"/>
      <c r="C17" s="126"/>
      <c r="D17" s="126"/>
      <c r="E17" s="126" t="s">
        <v>136</v>
      </c>
      <c r="F17" s="126"/>
      <c r="G17" s="126"/>
      <c r="H17" s="126"/>
      <c r="I17" s="127"/>
    </row>
    <row r="18" spans="1:9" ht="12.75">
      <c r="A18" s="120" t="s">
        <v>282</v>
      </c>
      <c r="B18" s="121" t="s">
        <v>11</v>
      </c>
      <c r="C18" s="122">
        <f>SUM(C19:C25)</f>
        <v>68241</v>
      </c>
      <c r="D18" s="122">
        <f>SUM(D19:D25)</f>
        <v>534006</v>
      </c>
      <c r="E18" s="122"/>
      <c r="F18" s="122">
        <f>SUM(F19:F25)</f>
        <v>31000</v>
      </c>
      <c r="G18" s="122">
        <f>G19+G20+G21+G22+G23+G25+G24</f>
        <v>644312</v>
      </c>
      <c r="H18" s="122"/>
      <c r="I18" s="123">
        <f>I19+I20+I21+I22+I23+I25+I24</f>
        <v>675312</v>
      </c>
    </row>
    <row r="19" spans="1:9" ht="12.75">
      <c r="A19" s="124" t="s">
        <v>283</v>
      </c>
      <c r="B19" s="125" t="s">
        <v>12</v>
      </c>
      <c r="C19" s="126">
        <v>60112</v>
      </c>
      <c r="D19" s="126">
        <v>316509</v>
      </c>
      <c r="E19" s="126"/>
      <c r="F19" s="126"/>
      <c r="G19" s="129">
        <v>405312</v>
      </c>
      <c r="H19" s="126"/>
      <c r="I19" s="127">
        <f aca="true" t="shared" si="1" ref="I19:I25">SUM(G19:H19)</f>
        <v>405312</v>
      </c>
    </row>
    <row r="20" spans="1:9" ht="12.75">
      <c r="A20" s="124" t="s">
        <v>284</v>
      </c>
      <c r="B20" s="125" t="s">
        <v>13</v>
      </c>
      <c r="C20" s="126">
        <v>6433</v>
      </c>
      <c r="D20" s="126">
        <v>81184</v>
      </c>
      <c r="E20" s="126"/>
      <c r="F20" s="129">
        <v>31000</v>
      </c>
      <c r="G20" s="126">
        <v>82000</v>
      </c>
      <c r="H20" s="126"/>
      <c r="I20" s="127">
        <f>SUM(F20:H20)</f>
        <v>113000</v>
      </c>
    </row>
    <row r="21" spans="1:9" ht="12.75">
      <c r="A21" s="124" t="s">
        <v>285</v>
      </c>
      <c r="B21" s="125" t="s">
        <v>14</v>
      </c>
      <c r="C21" s="126">
        <v>1672</v>
      </c>
      <c r="D21" s="126">
        <v>132747</v>
      </c>
      <c r="E21" s="126"/>
      <c r="F21" s="126"/>
      <c r="G21" s="126">
        <v>155000</v>
      </c>
      <c r="H21" s="126"/>
      <c r="I21" s="127">
        <f t="shared" si="1"/>
        <v>155000</v>
      </c>
    </row>
    <row r="22" spans="1:9" ht="12.75">
      <c r="A22" s="124" t="s">
        <v>286</v>
      </c>
      <c r="B22" s="125" t="s">
        <v>15</v>
      </c>
      <c r="C22" s="126"/>
      <c r="D22" s="126">
        <v>0</v>
      </c>
      <c r="E22" s="126"/>
      <c r="F22" s="126"/>
      <c r="G22" s="126"/>
      <c r="H22" s="126"/>
      <c r="I22" s="127">
        <f t="shared" si="1"/>
        <v>0</v>
      </c>
    </row>
    <row r="23" spans="1:9" ht="12.75">
      <c r="A23" s="124" t="s">
        <v>287</v>
      </c>
      <c r="B23" s="125" t="s">
        <v>16</v>
      </c>
      <c r="C23" s="126">
        <v>24</v>
      </c>
      <c r="D23" s="126">
        <v>1853</v>
      </c>
      <c r="E23" s="126"/>
      <c r="F23" s="126"/>
      <c r="G23" s="126">
        <v>2000</v>
      </c>
      <c r="H23" s="126"/>
      <c r="I23" s="127">
        <f t="shared" si="1"/>
        <v>2000</v>
      </c>
    </row>
    <row r="24" spans="1:9" ht="12.75">
      <c r="A24" s="124" t="s">
        <v>403</v>
      </c>
      <c r="B24" s="125" t="s">
        <v>404</v>
      </c>
      <c r="C24" s="126"/>
      <c r="D24" s="126">
        <v>1713</v>
      </c>
      <c r="E24" s="126"/>
      <c r="F24" s="126"/>
      <c r="G24" s="126"/>
      <c r="H24" s="126"/>
      <c r="I24" s="127">
        <f t="shared" si="1"/>
        <v>0</v>
      </c>
    </row>
    <row r="25" spans="1:9" ht="12.75">
      <c r="A25" s="124" t="s">
        <v>288</v>
      </c>
      <c r="B25" s="125" t="s">
        <v>17</v>
      </c>
      <c r="C25" s="126"/>
      <c r="D25" s="130"/>
      <c r="E25" s="126"/>
      <c r="F25" s="126"/>
      <c r="G25" s="126"/>
      <c r="H25" s="126"/>
      <c r="I25" s="127">
        <f t="shared" si="1"/>
        <v>0</v>
      </c>
    </row>
    <row r="26" spans="1:9" ht="12.75">
      <c r="A26" s="120" t="s">
        <v>18</v>
      </c>
      <c r="B26" s="121" t="s">
        <v>19</v>
      </c>
      <c r="C26" s="122"/>
      <c r="D26" s="122">
        <f>D27+D28+D29+D30+D31+D32+D33+D35+D34</f>
        <v>839001</v>
      </c>
      <c r="E26" s="122"/>
      <c r="F26" s="122"/>
      <c r="G26" s="122">
        <f>G27+G28+G29+G30+G31+G32+G33+G35+G34</f>
        <v>1226617</v>
      </c>
      <c r="H26" s="122"/>
      <c r="I26" s="123">
        <f>I27+I28+I29+I30+I31+I32+I33+I35+I34</f>
        <v>1226617</v>
      </c>
    </row>
    <row r="27" spans="1:9" ht="12.75">
      <c r="A27" s="124" t="s">
        <v>294</v>
      </c>
      <c r="B27" s="125" t="s">
        <v>20</v>
      </c>
      <c r="C27" s="126"/>
      <c r="D27" s="126">
        <v>56331</v>
      </c>
      <c r="E27" s="126"/>
      <c r="F27" s="126"/>
      <c r="G27" s="126">
        <v>56000</v>
      </c>
      <c r="H27" s="126"/>
      <c r="I27" s="127">
        <f aca="true" t="shared" si="2" ref="I27:I33">SUM(G27:H27)</f>
        <v>56000</v>
      </c>
    </row>
    <row r="28" spans="1:9" ht="12.75">
      <c r="A28" s="124" t="s">
        <v>295</v>
      </c>
      <c r="B28" s="125" t="s">
        <v>21</v>
      </c>
      <c r="C28" s="126"/>
      <c r="D28" s="126">
        <v>9317</v>
      </c>
      <c r="E28" s="126"/>
      <c r="F28" s="126"/>
      <c r="G28" s="126">
        <v>10000</v>
      </c>
      <c r="H28" s="126"/>
      <c r="I28" s="127">
        <f t="shared" si="2"/>
        <v>10000</v>
      </c>
    </row>
    <row r="29" spans="1:9" ht="12.75">
      <c r="A29" s="124" t="s">
        <v>296</v>
      </c>
      <c r="B29" s="125" t="s">
        <v>22</v>
      </c>
      <c r="C29" s="126"/>
      <c r="D29" s="126">
        <v>38022</v>
      </c>
      <c r="E29" s="126"/>
      <c r="F29" s="126"/>
      <c r="G29" s="126">
        <v>40000</v>
      </c>
      <c r="H29" s="126"/>
      <c r="I29" s="127">
        <f t="shared" si="2"/>
        <v>40000</v>
      </c>
    </row>
    <row r="30" spans="1:9" ht="12.75">
      <c r="A30" s="124" t="s">
        <v>297</v>
      </c>
      <c r="B30" s="125" t="s">
        <v>23</v>
      </c>
      <c r="C30" s="126"/>
      <c r="D30" s="126">
        <v>10222</v>
      </c>
      <c r="E30" s="126"/>
      <c r="F30" s="126"/>
      <c r="G30" s="126">
        <v>12000</v>
      </c>
      <c r="H30" s="126"/>
      <c r="I30" s="127">
        <f t="shared" si="2"/>
        <v>12000</v>
      </c>
    </row>
    <row r="31" spans="1:9" ht="12.75">
      <c r="A31" s="124" t="s">
        <v>24</v>
      </c>
      <c r="B31" s="125" t="s">
        <v>25</v>
      </c>
      <c r="C31" s="126"/>
      <c r="D31" s="126">
        <v>446404</v>
      </c>
      <c r="E31" s="126"/>
      <c r="F31" s="126"/>
      <c r="G31" s="129">
        <f>561220+30948</f>
        <v>592168</v>
      </c>
      <c r="H31" s="126"/>
      <c r="I31" s="127">
        <f t="shared" si="2"/>
        <v>592168</v>
      </c>
    </row>
    <row r="32" spans="1:9" ht="12.75">
      <c r="A32" s="124" t="s">
        <v>298</v>
      </c>
      <c r="B32" s="125" t="s">
        <v>26</v>
      </c>
      <c r="C32" s="126"/>
      <c r="D32" s="126">
        <v>15641</v>
      </c>
      <c r="E32" s="126"/>
      <c r="F32" s="126"/>
      <c r="G32" s="126">
        <v>25000</v>
      </c>
      <c r="H32" s="126"/>
      <c r="I32" s="127">
        <f t="shared" si="2"/>
        <v>25000</v>
      </c>
    </row>
    <row r="33" spans="1:9" ht="12.75">
      <c r="A33" s="124" t="s">
        <v>299</v>
      </c>
      <c r="B33" s="125" t="s">
        <v>27</v>
      </c>
      <c r="C33" s="126"/>
      <c r="D33" s="126">
        <v>64392</v>
      </c>
      <c r="E33" s="126"/>
      <c r="F33" s="126"/>
      <c r="G33" s="126">
        <f>75000+10362</f>
        <v>85362</v>
      </c>
      <c r="H33" s="126"/>
      <c r="I33" s="127">
        <f t="shared" si="2"/>
        <v>85362</v>
      </c>
    </row>
    <row r="34" spans="1:9" ht="12.75">
      <c r="A34" s="124" t="s">
        <v>300</v>
      </c>
      <c r="B34" s="125" t="s">
        <v>203</v>
      </c>
      <c r="C34" s="126"/>
      <c r="D34" s="126">
        <v>180</v>
      </c>
      <c r="E34" s="126"/>
      <c r="F34" s="126"/>
      <c r="G34" s="126">
        <v>500</v>
      </c>
      <c r="H34" s="126"/>
      <c r="I34" s="127">
        <f>SUM(G34:H34)</f>
        <v>500</v>
      </c>
    </row>
    <row r="35" spans="1:9" ht="12.75">
      <c r="A35" s="124" t="s">
        <v>301</v>
      </c>
      <c r="B35" s="128" t="s">
        <v>28</v>
      </c>
      <c r="C35" s="126"/>
      <c r="D35" s="126">
        <v>198492</v>
      </c>
      <c r="E35" s="126"/>
      <c r="F35" s="126"/>
      <c r="G35" s="129">
        <f>404000+1587</f>
        <v>405587</v>
      </c>
      <c r="H35" s="126"/>
      <c r="I35" s="127">
        <f>SUM(G35:H35)</f>
        <v>405587</v>
      </c>
    </row>
    <row r="36" spans="1:9" ht="12.75">
      <c r="A36" s="120" t="s">
        <v>244</v>
      </c>
      <c r="B36" s="121" t="s">
        <v>29</v>
      </c>
      <c r="C36" s="122">
        <f>SUM(C37)</f>
        <v>0</v>
      </c>
      <c r="D36" s="122">
        <f>D37</f>
        <v>47549</v>
      </c>
      <c r="E36" s="122"/>
      <c r="F36" s="122"/>
      <c r="G36" s="122">
        <f>G37</f>
        <v>65000</v>
      </c>
      <c r="H36" s="122"/>
      <c r="I36" s="123">
        <f>I37</f>
        <v>65000</v>
      </c>
    </row>
    <row r="37" spans="1:9" ht="12.75">
      <c r="A37" s="124" t="s">
        <v>302</v>
      </c>
      <c r="B37" s="125" t="s">
        <v>30</v>
      </c>
      <c r="C37" s="126"/>
      <c r="D37" s="126">
        <v>47549</v>
      </c>
      <c r="E37" s="126"/>
      <c r="F37" s="126"/>
      <c r="G37" s="126">
        <v>65000</v>
      </c>
      <c r="H37" s="126"/>
      <c r="I37" s="127">
        <f>SUM(G37:H37)</f>
        <v>65000</v>
      </c>
    </row>
    <row r="38" spans="1:9" ht="12.75">
      <c r="A38" s="120" t="s">
        <v>303</v>
      </c>
      <c r="B38" s="121" t="s">
        <v>31</v>
      </c>
      <c r="C38" s="122">
        <f>SUM(C39:C41)</f>
        <v>2588</v>
      </c>
      <c r="D38" s="122">
        <f>SUM(D39:D41)</f>
        <v>79009</v>
      </c>
      <c r="E38" s="122"/>
      <c r="F38" s="122">
        <f>F41</f>
        <v>0</v>
      </c>
      <c r="G38" s="122">
        <f>G41+G39</f>
        <v>55000</v>
      </c>
      <c r="H38" s="122"/>
      <c r="I38" s="123">
        <f>I41</f>
        <v>55000</v>
      </c>
    </row>
    <row r="39" spans="1:9" ht="12.75">
      <c r="A39" s="120" t="s">
        <v>304</v>
      </c>
      <c r="B39" s="128" t="s">
        <v>204</v>
      </c>
      <c r="C39" s="126">
        <v>-18</v>
      </c>
      <c r="D39" s="126">
        <v>-7</v>
      </c>
      <c r="E39" s="122"/>
      <c r="F39" s="122"/>
      <c r="G39" s="122"/>
      <c r="H39" s="122"/>
      <c r="I39" s="123"/>
    </row>
    <row r="40" spans="1:9" ht="12.75">
      <c r="A40" s="120" t="s">
        <v>434</v>
      </c>
      <c r="B40" s="128" t="s">
        <v>435</v>
      </c>
      <c r="C40" s="126">
        <v>229</v>
      </c>
      <c r="D40" s="126"/>
      <c r="E40" s="122"/>
      <c r="F40" s="122"/>
      <c r="G40" s="122"/>
      <c r="H40" s="122"/>
      <c r="I40" s="123"/>
    </row>
    <row r="41" spans="1:9" ht="12.75">
      <c r="A41" s="124" t="s">
        <v>305</v>
      </c>
      <c r="B41" s="128" t="s">
        <v>32</v>
      </c>
      <c r="C41" s="126">
        <v>2377</v>
      </c>
      <c r="D41" s="126">
        <v>79016</v>
      </c>
      <c r="E41" s="126"/>
      <c r="F41" s="126"/>
      <c r="G41" s="126">
        <v>55000</v>
      </c>
      <c r="H41" s="126"/>
      <c r="I41" s="127">
        <f>F41+G41</f>
        <v>55000</v>
      </c>
    </row>
    <row r="42" spans="1:9" ht="12.75">
      <c r="A42" s="120" t="s">
        <v>306</v>
      </c>
      <c r="B42" s="121" t="s">
        <v>33</v>
      </c>
      <c r="C42" s="122">
        <f>SUM(C43:C44)</f>
        <v>-1068</v>
      </c>
      <c r="D42" s="122">
        <f>D43+D44</f>
        <v>-28559</v>
      </c>
      <c r="E42" s="122"/>
      <c r="F42" s="122"/>
      <c r="G42" s="122">
        <f>G43+G44</f>
        <v>-30000</v>
      </c>
      <c r="H42" s="122"/>
      <c r="I42" s="123">
        <f>I43+I44</f>
        <v>-30000</v>
      </c>
    </row>
    <row r="43" spans="1:9" ht="12.75">
      <c r="A43" s="124" t="s">
        <v>34</v>
      </c>
      <c r="B43" s="128" t="s">
        <v>35</v>
      </c>
      <c r="C43" s="126"/>
      <c r="D43" s="126">
        <v>-13222</v>
      </c>
      <c r="E43" s="126"/>
      <c r="F43" s="126"/>
      <c r="G43" s="126">
        <v>-15000</v>
      </c>
      <c r="H43" s="126"/>
      <c r="I43" s="127">
        <f>SUM(G43:H43)</f>
        <v>-15000</v>
      </c>
    </row>
    <row r="44" spans="1:9" ht="12.75">
      <c r="A44" s="124" t="s">
        <v>307</v>
      </c>
      <c r="B44" s="128" t="s">
        <v>36</v>
      </c>
      <c r="C44" s="126">
        <v>-1068</v>
      </c>
      <c r="D44" s="126">
        <v>-15337</v>
      </c>
      <c r="E44" s="126"/>
      <c r="F44" s="126"/>
      <c r="G44" s="126">
        <v>-15000</v>
      </c>
      <c r="H44" s="126"/>
      <c r="I44" s="127">
        <f>SUM(G44:H44)</f>
        <v>-15000</v>
      </c>
    </row>
    <row r="45" spans="1:9" ht="12.75">
      <c r="A45" s="120" t="s">
        <v>308</v>
      </c>
      <c r="B45" s="121" t="s">
        <v>37</v>
      </c>
      <c r="C45" s="126">
        <f>SUM(C46:C48)</f>
        <v>450</v>
      </c>
      <c r="D45" s="122">
        <f>D46+D48</f>
        <v>94940</v>
      </c>
      <c r="E45" s="122"/>
      <c r="F45" s="122"/>
      <c r="G45" s="122">
        <f>SUM(G46:G48)</f>
        <v>318886</v>
      </c>
      <c r="H45" s="122"/>
      <c r="I45" s="123">
        <f>SUM(I46:I48)</f>
        <v>318886</v>
      </c>
    </row>
    <row r="46" spans="1:9" ht="12.75">
      <c r="A46" s="124" t="s">
        <v>309</v>
      </c>
      <c r="B46" s="128" t="s">
        <v>38</v>
      </c>
      <c r="C46" s="126"/>
      <c r="D46" s="126">
        <v>14855</v>
      </c>
      <c r="E46" s="126"/>
      <c r="F46" s="126"/>
      <c r="G46" s="126">
        <f>83148-4262</f>
        <v>78886</v>
      </c>
      <c r="H46" s="126"/>
      <c r="I46" s="127">
        <f>SUM(G46:H46)</f>
        <v>78886</v>
      </c>
    </row>
    <row r="47" spans="1:9" ht="12.75">
      <c r="A47" s="124" t="s">
        <v>436</v>
      </c>
      <c r="B47" s="128" t="s">
        <v>437</v>
      </c>
      <c r="C47" s="126">
        <v>450</v>
      </c>
      <c r="D47" s="126"/>
      <c r="E47" s="126"/>
      <c r="F47" s="126"/>
      <c r="G47" s="126"/>
      <c r="H47" s="126"/>
      <c r="I47" s="127"/>
    </row>
    <row r="48" spans="1:9" ht="12.75">
      <c r="A48" s="124" t="s">
        <v>310</v>
      </c>
      <c r="B48" s="128" t="s">
        <v>39</v>
      </c>
      <c r="C48" s="126"/>
      <c r="D48" s="126">
        <v>80085</v>
      </c>
      <c r="E48" s="126"/>
      <c r="F48" s="126"/>
      <c r="G48" s="126">
        <v>240000</v>
      </c>
      <c r="H48" s="126"/>
      <c r="I48" s="127">
        <f>SUM(G48:H48)</f>
        <v>240000</v>
      </c>
    </row>
    <row r="49" spans="1:9" ht="12.75">
      <c r="A49" s="120" t="s">
        <v>311</v>
      </c>
      <c r="B49" s="121" t="s">
        <v>40</v>
      </c>
      <c r="C49" s="126"/>
      <c r="D49" s="122">
        <v>21068</v>
      </c>
      <c r="E49" s="122"/>
      <c r="F49" s="122"/>
      <c r="G49" s="122">
        <v>26000</v>
      </c>
      <c r="H49" s="122"/>
      <c r="I49" s="123">
        <f>SUM(G49:H49)</f>
        <v>26000</v>
      </c>
    </row>
    <row r="50" spans="1:9" ht="12.75">
      <c r="A50" s="120" t="s">
        <v>312</v>
      </c>
      <c r="B50" s="121" t="s">
        <v>42</v>
      </c>
      <c r="C50" s="122">
        <f>SUM(C51)</f>
        <v>3917</v>
      </c>
      <c r="D50" s="122">
        <f>D51+D52</f>
        <v>32465</v>
      </c>
      <c r="E50" s="122"/>
      <c r="F50" s="122">
        <f>SUM(F51:F52)</f>
        <v>0</v>
      </c>
      <c r="G50" s="122">
        <f>G51+G52</f>
        <v>0</v>
      </c>
      <c r="H50" s="122"/>
      <c r="I50" s="123">
        <f>I51+I52</f>
        <v>0</v>
      </c>
    </row>
    <row r="51" spans="1:9" ht="12.75">
      <c r="A51" s="124" t="s">
        <v>41</v>
      </c>
      <c r="B51" s="128" t="s">
        <v>43</v>
      </c>
      <c r="C51" s="126">
        <v>3917</v>
      </c>
      <c r="D51" s="126">
        <v>32465</v>
      </c>
      <c r="E51" s="126"/>
      <c r="F51" s="126"/>
      <c r="G51" s="126"/>
      <c r="H51" s="126"/>
      <c r="I51" s="127">
        <f>SUM(F51:H51)</f>
        <v>0</v>
      </c>
    </row>
    <row r="52" spans="1:9" ht="12.75">
      <c r="A52" s="124" t="s">
        <v>138</v>
      </c>
      <c r="B52" s="128" t="s">
        <v>139</v>
      </c>
      <c r="C52" s="126"/>
      <c r="D52" s="126"/>
      <c r="E52" s="126"/>
      <c r="F52" s="126"/>
      <c r="G52" s="126"/>
      <c r="H52" s="126"/>
      <c r="I52" s="127">
        <f>SUM(G52:H52)</f>
        <v>0</v>
      </c>
    </row>
    <row r="53" spans="1:9" ht="12.75">
      <c r="A53" s="120" t="s">
        <v>44</v>
      </c>
      <c r="B53" s="121"/>
      <c r="C53" s="122">
        <f>C18+C26+C36+C38+C42+C45+C49+C50</f>
        <v>74128</v>
      </c>
      <c r="D53" s="122">
        <f>D18+D26+D36+D38+D42+D45+D49+D50</f>
        <v>1619479</v>
      </c>
      <c r="E53" s="122"/>
      <c r="F53" s="122">
        <f>F18+F26+F36+F38+F42+F45+F49+F50</f>
        <v>31000</v>
      </c>
      <c r="G53" s="122">
        <f>G18+G26+G36+G38+G42+G45+G49+G50</f>
        <v>2305815</v>
      </c>
      <c r="H53" s="122"/>
      <c r="I53" s="123">
        <f>I18+I26+I36+I38+I42+I45+I49+I50</f>
        <v>2336815</v>
      </c>
    </row>
    <row r="54" spans="1:9" ht="12.75">
      <c r="A54" s="120" t="s">
        <v>45</v>
      </c>
      <c r="B54" s="121"/>
      <c r="C54" s="122">
        <f>C16+C53</f>
        <v>74128</v>
      </c>
      <c r="D54" s="122">
        <f>D16+D53</f>
        <v>2118004</v>
      </c>
      <c r="E54" s="122"/>
      <c r="F54" s="122">
        <f>F16+F53</f>
        <v>31000</v>
      </c>
      <c r="G54" s="122">
        <f>G16+G53</f>
        <v>2897415</v>
      </c>
      <c r="H54" s="122"/>
      <c r="I54" s="123">
        <f>I16+I53</f>
        <v>2928415</v>
      </c>
    </row>
    <row r="55" spans="1:9" ht="12.75">
      <c r="A55" s="120" t="s">
        <v>313</v>
      </c>
      <c r="B55" s="128"/>
      <c r="C55" s="126"/>
      <c r="D55" s="126"/>
      <c r="E55" s="126"/>
      <c r="F55" s="126"/>
      <c r="G55" s="126"/>
      <c r="H55" s="126"/>
      <c r="I55" s="127"/>
    </row>
    <row r="56" spans="1:9" ht="12.75">
      <c r="A56" s="124" t="s">
        <v>315</v>
      </c>
      <c r="B56" s="128" t="s">
        <v>46</v>
      </c>
      <c r="C56" s="122">
        <v>5381913</v>
      </c>
      <c r="D56" s="122"/>
      <c r="E56" s="122"/>
      <c r="F56" s="131">
        <v>5438218</v>
      </c>
      <c r="G56" s="131"/>
      <c r="H56" s="122"/>
      <c r="I56" s="123">
        <f>SUM(F56:H56)</f>
        <v>5438218</v>
      </c>
    </row>
    <row r="57" spans="1:9" ht="12.75">
      <c r="A57" s="124" t="s">
        <v>314</v>
      </c>
      <c r="B57" s="125" t="s">
        <v>47</v>
      </c>
      <c r="C57" s="126"/>
      <c r="D57" s="126">
        <v>960400</v>
      </c>
      <c r="E57" s="126"/>
      <c r="F57" s="132"/>
      <c r="G57" s="129">
        <v>821700</v>
      </c>
      <c r="H57" s="126"/>
      <c r="I57" s="127">
        <f>SUM(G57:H57)</f>
        <v>821700</v>
      </c>
    </row>
    <row r="58" spans="1:9" ht="12.75">
      <c r="A58" s="124" t="s">
        <v>374</v>
      </c>
      <c r="B58" s="125" t="s">
        <v>47</v>
      </c>
      <c r="C58" s="126"/>
      <c r="D58" s="126"/>
      <c r="E58" s="126"/>
      <c r="F58" s="132"/>
      <c r="G58" s="129">
        <v>93100</v>
      </c>
      <c r="H58" s="126"/>
      <c r="I58" s="127">
        <f>SUM(G58:H58)</f>
        <v>93100</v>
      </c>
    </row>
    <row r="59" spans="1:9" ht="12.75">
      <c r="A59" s="124" t="s">
        <v>316</v>
      </c>
      <c r="B59" s="128" t="s">
        <v>48</v>
      </c>
      <c r="C59" s="126"/>
      <c r="D59" s="126">
        <v>279200</v>
      </c>
      <c r="E59" s="126"/>
      <c r="F59" s="129"/>
      <c r="G59" s="129">
        <v>392400</v>
      </c>
      <c r="H59" s="129"/>
      <c r="I59" s="133">
        <f>SUM(G59:H59)</f>
        <v>392400</v>
      </c>
    </row>
    <row r="60" spans="1:9" ht="12.75">
      <c r="A60" s="124" t="s">
        <v>317</v>
      </c>
      <c r="B60" s="128" t="s">
        <v>141</v>
      </c>
      <c r="C60" s="126">
        <v>1203872</v>
      </c>
      <c r="D60" s="126">
        <v>100000</v>
      </c>
      <c r="E60" s="126"/>
      <c r="F60" s="129"/>
      <c r="G60" s="132"/>
      <c r="H60" s="129"/>
      <c r="I60" s="133">
        <f>SUM(F60:H60)</f>
        <v>0</v>
      </c>
    </row>
    <row r="61" spans="1:9" ht="12.75">
      <c r="A61" s="124" t="s">
        <v>382</v>
      </c>
      <c r="B61" s="128" t="s">
        <v>381</v>
      </c>
      <c r="C61" s="126">
        <v>-980</v>
      </c>
      <c r="D61" s="126"/>
      <c r="E61" s="126"/>
      <c r="F61" s="129"/>
      <c r="G61" s="132"/>
      <c r="H61" s="129"/>
      <c r="I61" s="133"/>
    </row>
    <row r="62" spans="1:9" ht="12.75">
      <c r="A62" s="124" t="s">
        <v>383</v>
      </c>
      <c r="B62" s="128" t="s">
        <v>384</v>
      </c>
      <c r="C62" s="126">
        <v>193884</v>
      </c>
      <c r="D62" s="126"/>
      <c r="E62" s="126"/>
      <c r="F62" s="129"/>
      <c r="G62" s="132"/>
      <c r="H62" s="129"/>
      <c r="I62" s="133"/>
    </row>
    <row r="63" spans="1:9" ht="12.75">
      <c r="A63" s="120" t="s">
        <v>49</v>
      </c>
      <c r="B63" s="121"/>
      <c r="C63" s="122">
        <f>SUM(C56:C62)</f>
        <v>6778689</v>
      </c>
      <c r="D63" s="122">
        <f>D56+D57+D59+D60</f>
        <v>1339600</v>
      </c>
      <c r="E63" s="122"/>
      <c r="F63" s="122">
        <f>F56+F59+F60</f>
        <v>5438218</v>
      </c>
      <c r="G63" s="122">
        <f>SUM(G57:G60)</f>
        <v>1307200</v>
      </c>
      <c r="H63" s="122"/>
      <c r="I63" s="123">
        <f>SUM(F63:H63)</f>
        <v>6745418</v>
      </c>
    </row>
    <row r="64" spans="1:9" ht="12.75">
      <c r="A64" s="120" t="s">
        <v>375</v>
      </c>
      <c r="B64" s="121"/>
      <c r="C64" s="122"/>
      <c r="D64" s="122"/>
      <c r="E64" s="122"/>
      <c r="F64" s="122"/>
      <c r="G64" s="122"/>
      <c r="H64" s="122"/>
      <c r="I64" s="123"/>
    </row>
    <row r="65" spans="1:9" ht="12.75">
      <c r="A65" s="124" t="s">
        <v>376</v>
      </c>
      <c r="B65" s="128" t="s">
        <v>377</v>
      </c>
      <c r="C65" s="126">
        <v>8174</v>
      </c>
      <c r="D65" s="126">
        <v>7976</v>
      </c>
      <c r="E65" s="126"/>
      <c r="F65" s="126"/>
      <c r="G65" s="126"/>
      <c r="H65" s="126"/>
      <c r="I65" s="127"/>
    </row>
    <row r="66" spans="1:9" ht="12.75">
      <c r="A66" s="124" t="s">
        <v>378</v>
      </c>
      <c r="B66" s="128" t="s">
        <v>405</v>
      </c>
      <c r="C66" s="126"/>
      <c r="D66" s="126">
        <v>-104111</v>
      </c>
      <c r="E66" s="126"/>
      <c r="F66" s="126"/>
      <c r="G66" s="126">
        <v>-146120</v>
      </c>
      <c r="H66" s="126"/>
      <c r="I66" s="127">
        <f>SUM(G66:H66)</f>
        <v>-146120</v>
      </c>
    </row>
    <row r="67" spans="1:9" ht="12.75">
      <c r="A67" s="124" t="s">
        <v>386</v>
      </c>
      <c r="B67" s="128" t="s">
        <v>385</v>
      </c>
      <c r="C67" s="126">
        <v>235057</v>
      </c>
      <c r="D67" s="126"/>
      <c r="E67" s="126"/>
      <c r="F67" s="126"/>
      <c r="G67" s="126"/>
      <c r="H67" s="126"/>
      <c r="I67" s="127"/>
    </row>
    <row r="68" spans="1:9" ht="12.75">
      <c r="A68" s="124" t="s">
        <v>378</v>
      </c>
      <c r="B68" s="128" t="s">
        <v>379</v>
      </c>
      <c r="C68" s="126"/>
      <c r="D68" s="126">
        <v>-192503</v>
      </c>
      <c r="E68" s="126"/>
      <c r="F68" s="126"/>
      <c r="G68" s="126"/>
      <c r="H68" s="126"/>
      <c r="I68" s="127"/>
    </row>
    <row r="69" spans="1:9" ht="12.75">
      <c r="A69" s="124" t="s">
        <v>442</v>
      </c>
      <c r="B69" s="128" t="s">
        <v>443</v>
      </c>
      <c r="C69" s="126"/>
      <c r="D69" s="126">
        <v>14496</v>
      </c>
      <c r="E69" s="126"/>
      <c r="F69" s="126"/>
      <c r="G69" s="126"/>
      <c r="H69" s="126"/>
      <c r="I69" s="127"/>
    </row>
    <row r="70" spans="1:9" ht="12.75">
      <c r="A70" s="120" t="s">
        <v>380</v>
      </c>
      <c r="B70" s="121"/>
      <c r="C70" s="122">
        <f>SUM(C65:C68)</f>
        <v>243231</v>
      </c>
      <c r="D70" s="122">
        <f>SUM(D65:D69)</f>
        <v>-274142</v>
      </c>
      <c r="E70" s="126"/>
      <c r="F70" s="126"/>
      <c r="G70" s="126"/>
      <c r="H70" s="126"/>
      <c r="I70" s="127"/>
    </row>
    <row r="71" spans="1:9" ht="12.75">
      <c r="A71" s="120" t="s">
        <v>213</v>
      </c>
      <c r="B71" s="121"/>
      <c r="C71" s="126"/>
      <c r="D71" s="126"/>
      <c r="E71" s="126"/>
      <c r="F71" s="126"/>
      <c r="G71" s="126"/>
      <c r="H71" s="126"/>
      <c r="I71" s="127"/>
    </row>
    <row r="72" spans="1:9" ht="12.75">
      <c r="A72" s="120" t="s">
        <v>347</v>
      </c>
      <c r="B72" s="121" t="s">
        <v>343</v>
      </c>
      <c r="C72" s="122">
        <f>SUM(C73:C74)</f>
        <v>0</v>
      </c>
      <c r="D72" s="122">
        <f>SUM(D73:D74)</f>
        <v>334999</v>
      </c>
      <c r="E72" s="126"/>
      <c r="F72" s="122">
        <f>F73+F74</f>
        <v>0</v>
      </c>
      <c r="G72" s="122">
        <f>G73+G74</f>
        <v>105000</v>
      </c>
      <c r="H72" s="122"/>
      <c r="I72" s="123">
        <f>SUM(F72:H72)</f>
        <v>105000</v>
      </c>
    </row>
    <row r="73" spans="1:9" ht="12.75">
      <c r="A73" s="124" t="s">
        <v>344</v>
      </c>
      <c r="B73" s="128" t="s">
        <v>214</v>
      </c>
      <c r="C73" s="126">
        <v>-8367</v>
      </c>
      <c r="D73" s="126">
        <v>-597775</v>
      </c>
      <c r="E73" s="126"/>
      <c r="F73" s="126"/>
      <c r="G73" s="130"/>
      <c r="H73" s="126"/>
      <c r="I73" s="127">
        <f>SUM(G73:H73)</f>
        <v>0</v>
      </c>
    </row>
    <row r="74" spans="1:9" ht="12.75">
      <c r="A74" s="124" t="s">
        <v>345</v>
      </c>
      <c r="B74" s="128" t="s">
        <v>346</v>
      </c>
      <c r="C74" s="126">
        <v>8367</v>
      </c>
      <c r="D74" s="126">
        <v>932774</v>
      </c>
      <c r="E74" s="126"/>
      <c r="F74" s="129"/>
      <c r="G74" s="129">
        <v>105000</v>
      </c>
      <c r="H74" s="126"/>
      <c r="I74" s="127">
        <f>SUM(F74:H74)</f>
        <v>105000</v>
      </c>
    </row>
    <row r="75" spans="1:9" ht="12.75">
      <c r="A75" s="120" t="s">
        <v>50</v>
      </c>
      <c r="B75" s="121"/>
      <c r="C75" s="126"/>
      <c r="D75" s="126"/>
      <c r="E75" s="126"/>
      <c r="F75" s="126"/>
      <c r="G75" s="126"/>
      <c r="H75" s="126"/>
      <c r="I75" s="127"/>
    </row>
    <row r="76" spans="1:9" ht="12.75">
      <c r="A76" s="120" t="s">
        <v>387</v>
      </c>
      <c r="B76" s="121" t="s">
        <v>388</v>
      </c>
      <c r="C76" s="126"/>
      <c r="D76" s="126">
        <f>SUM(D77)</f>
        <v>-12948</v>
      </c>
      <c r="E76" s="126"/>
      <c r="F76" s="126"/>
      <c r="G76" s="122">
        <f>G77</f>
        <v>-12954</v>
      </c>
      <c r="H76" s="122"/>
      <c r="I76" s="123">
        <f>SUM(G76:H76)</f>
        <v>-12954</v>
      </c>
    </row>
    <row r="77" spans="1:9" ht="12.75">
      <c r="A77" s="124" t="s">
        <v>491</v>
      </c>
      <c r="B77" s="128" t="s">
        <v>460</v>
      </c>
      <c r="C77" s="126"/>
      <c r="D77" s="126">
        <v>-12948</v>
      </c>
      <c r="E77" s="126"/>
      <c r="F77" s="126"/>
      <c r="G77" s="129">
        <v>-12954</v>
      </c>
      <c r="H77" s="126"/>
      <c r="I77" s="127">
        <f>SUM(G77:H77)</f>
        <v>-12954</v>
      </c>
    </row>
    <row r="78" spans="1:9" ht="12.75">
      <c r="A78" s="120" t="s">
        <v>444</v>
      </c>
      <c r="B78" s="121" t="s">
        <v>445</v>
      </c>
      <c r="C78" s="126"/>
      <c r="D78" s="122">
        <v>106174</v>
      </c>
      <c r="E78" s="126"/>
      <c r="F78" s="126"/>
      <c r="G78" s="129"/>
      <c r="H78" s="126"/>
      <c r="I78" s="127"/>
    </row>
    <row r="79" spans="1:9" ht="12.75">
      <c r="A79" s="120" t="s">
        <v>447</v>
      </c>
      <c r="B79" s="121" t="s">
        <v>446</v>
      </c>
      <c r="C79" s="126"/>
      <c r="D79" s="131">
        <v>-370000</v>
      </c>
      <c r="E79" s="126"/>
      <c r="F79" s="126"/>
      <c r="G79" s="122">
        <v>-106174</v>
      </c>
      <c r="H79" s="122"/>
      <c r="I79" s="123">
        <f>SUM(G79:H79)</f>
        <v>-106174</v>
      </c>
    </row>
    <row r="80" spans="1:9" ht="12.75">
      <c r="A80" s="120" t="s">
        <v>406</v>
      </c>
      <c r="B80" s="121" t="s">
        <v>407</v>
      </c>
      <c r="C80" s="126">
        <v>8890</v>
      </c>
      <c r="D80" s="122"/>
      <c r="E80" s="126"/>
      <c r="F80" s="126"/>
      <c r="G80" s="126"/>
      <c r="H80" s="126"/>
      <c r="I80" s="127">
        <f>SUM(G80:H80)</f>
        <v>0</v>
      </c>
    </row>
    <row r="81" spans="1:9" ht="12.75">
      <c r="A81" s="120" t="s">
        <v>448</v>
      </c>
      <c r="B81" s="121" t="s">
        <v>449</v>
      </c>
      <c r="C81" s="126">
        <f>SUM(C82:C83)</f>
        <v>0</v>
      </c>
      <c r="D81" s="126">
        <f>SUM(D82:D83)</f>
        <v>374827</v>
      </c>
      <c r="E81" s="126"/>
      <c r="F81" s="126"/>
      <c r="G81" s="126">
        <f>SUM(G82:G83)</f>
        <v>-430022</v>
      </c>
      <c r="H81" s="126"/>
      <c r="I81" s="127">
        <f>SUM(G81:H81)</f>
        <v>-430022</v>
      </c>
    </row>
    <row r="82" spans="1:9" ht="12.75">
      <c r="A82" s="124" t="s">
        <v>450</v>
      </c>
      <c r="B82" s="128" t="s">
        <v>451</v>
      </c>
      <c r="C82" s="126"/>
      <c r="D82" s="126">
        <v>400000</v>
      </c>
      <c r="E82" s="126"/>
      <c r="F82" s="126"/>
      <c r="G82" s="126">
        <v>-400000</v>
      </c>
      <c r="H82" s="126"/>
      <c r="I82" s="127">
        <f>SUM(G82:H82)</f>
        <v>-400000</v>
      </c>
    </row>
    <row r="83" spans="1:9" ht="12.75">
      <c r="A83" s="124" t="s">
        <v>448</v>
      </c>
      <c r="B83" s="128" t="s">
        <v>452</v>
      </c>
      <c r="C83" s="126"/>
      <c r="D83" s="126">
        <v>-25173</v>
      </c>
      <c r="E83" s="126"/>
      <c r="F83" s="126"/>
      <c r="G83" s="126">
        <v>-30022</v>
      </c>
      <c r="H83" s="126"/>
      <c r="I83" s="127">
        <f>SUM(G83:H83)</f>
        <v>-30022</v>
      </c>
    </row>
    <row r="84" spans="1:9" ht="12.75">
      <c r="A84" s="120" t="s">
        <v>348</v>
      </c>
      <c r="B84" s="121" t="s">
        <v>226</v>
      </c>
      <c r="C84" s="122">
        <f>SUM(C85:C88)</f>
        <v>94422</v>
      </c>
      <c r="D84" s="122">
        <f>D85+D86+D87+D88</f>
        <v>-54431</v>
      </c>
      <c r="E84" s="126"/>
      <c r="F84" s="122">
        <f>F85+F86</f>
        <v>381019</v>
      </c>
      <c r="G84" s="122">
        <f>G85+G86</f>
        <v>238222</v>
      </c>
      <c r="H84" s="122"/>
      <c r="I84" s="123">
        <f>SUM(F84:H84)</f>
        <v>619241</v>
      </c>
    </row>
    <row r="85" spans="1:9" ht="12.75">
      <c r="A85" s="124" t="s">
        <v>318</v>
      </c>
      <c r="B85" s="128" t="s">
        <v>51</v>
      </c>
      <c r="C85" s="126">
        <v>448467</v>
      </c>
      <c r="D85" s="126">
        <v>183791</v>
      </c>
      <c r="E85" s="126"/>
      <c r="F85" s="126">
        <f>381019-5239</f>
        <v>375780</v>
      </c>
      <c r="G85" s="126">
        <v>238222</v>
      </c>
      <c r="H85" s="126"/>
      <c r="I85" s="127">
        <f>F85+G85</f>
        <v>614002</v>
      </c>
    </row>
    <row r="86" spans="1:9" ht="12.75">
      <c r="A86" s="124" t="s">
        <v>319</v>
      </c>
      <c r="B86" s="128" t="s">
        <v>52</v>
      </c>
      <c r="C86" s="126">
        <v>26974</v>
      </c>
      <c r="D86" s="126"/>
      <c r="E86" s="126"/>
      <c r="F86" s="126">
        <v>5239</v>
      </c>
      <c r="G86" s="126"/>
      <c r="H86" s="126"/>
      <c r="I86" s="127">
        <f>SUM(F86:H86)</f>
        <v>5239</v>
      </c>
    </row>
    <row r="87" spans="1:9" ht="12.75">
      <c r="A87" s="124" t="s">
        <v>455</v>
      </c>
      <c r="B87" s="128" t="s">
        <v>53</v>
      </c>
      <c r="C87" s="126">
        <v>-375780</v>
      </c>
      <c r="D87" s="126">
        <v>-238222</v>
      </c>
      <c r="E87" s="126"/>
      <c r="F87" s="126">
        <v>0</v>
      </c>
      <c r="G87" s="126"/>
      <c r="H87" s="126"/>
      <c r="I87" s="127"/>
    </row>
    <row r="88" spans="1:9" ht="12.75">
      <c r="A88" s="134" t="s">
        <v>320</v>
      </c>
      <c r="B88" s="128" t="s">
        <v>140</v>
      </c>
      <c r="C88" s="126">
        <v>-5239</v>
      </c>
      <c r="D88" s="126"/>
      <c r="E88" s="126"/>
      <c r="F88" s="126">
        <v>0</v>
      </c>
      <c r="G88" s="126"/>
      <c r="H88" s="126"/>
      <c r="I88" s="127">
        <f>SUM(G88:H88)</f>
        <v>0</v>
      </c>
    </row>
    <row r="89" spans="1:9" ht="12.75">
      <c r="A89" s="120" t="s">
        <v>45</v>
      </c>
      <c r="B89" s="121"/>
      <c r="C89" s="135">
        <f>C63+C84+C54+C70+C72+C80</f>
        <v>7199360</v>
      </c>
      <c r="D89" s="122">
        <f>D54+D63+D79+D84+D72+D70+D76+D80+D78+D81</f>
        <v>3562083</v>
      </c>
      <c r="E89" s="122"/>
      <c r="F89" s="122">
        <f>F54+F63+F72+F85+F86+F88+F79+F87</f>
        <v>5850237</v>
      </c>
      <c r="G89" s="122">
        <f>G54+G63+G72+G85+G86+G88+G79+G87+G76+G80+G66+G81</f>
        <v>3852567</v>
      </c>
      <c r="H89" s="122"/>
      <c r="I89" s="123">
        <f>I63+I54+I79+I85+I86+I88+I72+I77+I80+I66+I81</f>
        <v>9702804</v>
      </c>
    </row>
    <row r="90" spans="1:9" ht="12.75">
      <c r="A90" s="120"/>
      <c r="B90" s="121"/>
      <c r="C90" s="135"/>
      <c r="D90" s="122"/>
      <c r="E90" s="122"/>
      <c r="F90" s="122"/>
      <c r="G90" s="122"/>
      <c r="H90" s="122"/>
      <c r="I90" s="123"/>
    </row>
    <row r="91" spans="1:9" ht="12.75">
      <c r="A91" s="120" t="s">
        <v>54</v>
      </c>
      <c r="B91" s="128"/>
      <c r="C91" s="126"/>
      <c r="D91" s="126"/>
      <c r="E91" s="126"/>
      <c r="F91" s="126"/>
      <c r="G91" s="126"/>
      <c r="H91" s="126"/>
      <c r="I91" s="127"/>
    </row>
    <row r="92" spans="1:9" ht="12.75">
      <c r="A92" s="120" t="s">
        <v>422</v>
      </c>
      <c r="B92" s="128"/>
      <c r="C92" s="126"/>
      <c r="D92" s="126"/>
      <c r="E92" s="126"/>
      <c r="F92" s="126"/>
      <c r="G92" s="126"/>
      <c r="H92" s="126"/>
      <c r="I92" s="127"/>
    </row>
    <row r="93" spans="1:9" ht="12.75">
      <c r="A93" s="120" t="s">
        <v>398</v>
      </c>
      <c r="B93" s="121"/>
      <c r="C93" s="126"/>
      <c r="D93" s="126"/>
      <c r="E93" s="126"/>
      <c r="F93" s="126"/>
      <c r="G93" s="126"/>
      <c r="H93" s="126"/>
      <c r="I93" s="127"/>
    </row>
    <row r="94" spans="1:9" ht="12.75">
      <c r="A94" s="124" t="s">
        <v>55</v>
      </c>
      <c r="B94" s="128" t="s">
        <v>56</v>
      </c>
      <c r="C94" s="126"/>
      <c r="D94" s="126"/>
      <c r="E94" s="126"/>
      <c r="F94" s="126"/>
      <c r="G94" s="126"/>
      <c r="H94" s="126"/>
      <c r="I94" s="127"/>
    </row>
    <row r="95" spans="1:9" ht="12.75">
      <c r="A95" s="124" t="s">
        <v>322</v>
      </c>
      <c r="B95" s="128" t="s">
        <v>59</v>
      </c>
      <c r="C95" s="126">
        <f>SUM(C96:C96)</f>
        <v>1079</v>
      </c>
      <c r="D95" s="126"/>
      <c r="E95" s="126"/>
      <c r="F95" s="126">
        <f>SUM(F96:F96)</f>
        <v>0</v>
      </c>
      <c r="G95" s="126">
        <f>SUM(G96:G96)</f>
        <v>0</v>
      </c>
      <c r="H95" s="126">
        <f>SUM(H96:H96)</f>
        <v>0</v>
      </c>
      <c r="I95" s="127"/>
    </row>
    <row r="96" spans="1:9" ht="12.75">
      <c r="A96" s="124" t="s">
        <v>321</v>
      </c>
      <c r="B96" s="125" t="s">
        <v>60</v>
      </c>
      <c r="C96" s="126">
        <v>1079</v>
      </c>
      <c r="D96" s="126"/>
      <c r="E96" s="126"/>
      <c r="F96" s="126"/>
      <c r="G96" s="126"/>
      <c r="H96" s="126"/>
      <c r="I96" s="127">
        <f>SUM(F96:H96)</f>
        <v>0</v>
      </c>
    </row>
    <row r="97" spans="1:9" ht="12.75">
      <c r="A97" s="124" t="s">
        <v>64</v>
      </c>
      <c r="B97" s="128" t="s">
        <v>65</v>
      </c>
      <c r="C97" s="126">
        <f>C98+C99+C100</f>
        <v>334</v>
      </c>
      <c r="D97" s="126"/>
      <c r="E97" s="126"/>
      <c r="F97" s="126">
        <f>SUM(F98:F100)</f>
        <v>0</v>
      </c>
      <c r="G97" s="126">
        <f>SUM(G98:G100)</f>
        <v>0</v>
      </c>
      <c r="H97" s="126">
        <f>SUM(H98:H100)</f>
        <v>0</v>
      </c>
      <c r="I97" s="127">
        <f>SUM(I98:I100)</f>
        <v>0</v>
      </c>
    </row>
    <row r="98" spans="1:9" ht="12.75">
      <c r="A98" s="124" t="s">
        <v>243</v>
      </c>
      <c r="B98" s="125" t="s">
        <v>66</v>
      </c>
      <c r="C98" s="126">
        <v>198</v>
      </c>
      <c r="D98" s="126"/>
      <c r="E98" s="126"/>
      <c r="F98" s="126"/>
      <c r="G98" s="126"/>
      <c r="H98" s="126"/>
      <c r="I98" s="127">
        <f>SUM(F98:H98)</f>
        <v>0</v>
      </c>
    </row>
    <row r="99" spans="1:9" ht="12.75">
      <c r="A99" s="124" t="s">
        <v>236</v>
      </c>
      <c r="B99" s="125" t="s">
        <v>68</v>
      </c>
      <c r="C99" s="126">
        <v>86</v>
      </c>
      <c r="D99" s="126"/>
      <c r="E99" s="126"/>
      <c r="F99" s="126"/>
      <c r="G99" s="126"/>
      <c r="H99" s="126"/>
      <c r="I99" s="127">
        <f>SUM(F99:H99)</f>
        <v>0</v>
      </c>
    </row>
    <row r="100" spans="1:9" ht="12.75">
      <c r="A100" s="124" t="s">
        <v>327</v>
      </c>
      <c r="B100" s="125" t="s">
        <v>69</v>
      </c>
      <c r="C100" s="126">
        <v>50</v>
      </c>
      <c r="D100" s="126"/>
      <c r="E100" s="126"/>
      <c r="F100" s="126"/>
      <c r="G100" s="126"/>
      <c r="H100" s="126"/>
      <c r="I100" s="127">
        <f>SUM(F100:H100)</f>
        <v>0</v>
      </c>
    </row>
    <row r="101" spans="1:9" ht="12.75">
      <c r="A101" s="124" t="s">
        <v>70</v>
      </c>
      <c r="B101" s="128" t="s">
        <v>71</v>
      </c>
      <c r="C101" s="126">
        <f>SUM(C102:C107)</f>
        <v>180</v>
      </c>
      <c r="D101" s="126"/>
      <c r="E101" s="126"/>
      <c r="F101" s="126">
        <f>SUM(F102:F107)</f>
        <v>0</v>
      </c>
      <c r="G101" s="126">
        <f>SUM(G102:G107)</f>
        <v>0</v>
      </c>
      <c r="H101" s="126">
        <f>SUM(H102:H107)</f>
        <v>0</v>
      </c>
      <c r="I101" s="127">
        <f>SUM(I102:I107)</f>
        <v>0</v>
      </c>
    </row>
    <row r="102" spans="1:9" ht="12.75">
      <c r="A102" s="124" t="s">
        <v>74</v>
      </c>
      <c r="B102" s="125" t="s">
        <v>75</v>
      </c>
      <c r="C102" s="126"/>
      <c r="D102" s="126"/>
      <c r="E102" s="126"/>
      <c r="F102" s="126"/>
      <c r="G102" s="126"/>
      <c r="H102" s="126"/>
      <c r="I102" s="127">
        <f aca="true" t="shared" si="3" ref="I102:I107">SUM(F102:H102)</f>
        <v>0</v>
      </c>
    </row>
    <row r="103" spans="1:9" ht="12.75">
      <c r="A103" s="124" t="s">
        <v>239</v>
      </c>
      <c r="B103" s="125" t="s">
        <v>77</v>
      </c>
      <c r="C103" s="126"/>
      <c r="D103" s="126"/>
      <c r="E103" s="126"/>
      <c r="F103" s="126"/>
      <c r="G103" s="126"/>
      <c r="H103" s="126"/>
      <c r="I103" s="127">
        <f t="shared" si="3"/>
        <v>0</v>
      </c>
    </row>
    <row r="104" spans="1:9" ht="12.75">
      <c r="A104" s="124" t="s">
        <v>78</v>
      </c>
      <c r="B104" s="125" t="s">
        <v>79</v>
      </c>
      <c r="C104" s="126"/>
      <c r="D104" s="126"/>
      <c r="E104" s="126"/>
      <c r="F104" s="126"/>
      <c r="G104" s="126"/>
      <c r="H104" s="126"/>
      <c r="I104" s="127">
        <f t="shared" si="3"/>
        <v>0</v>
      </c>
    </row>
    <row r="105" spans="1:9" ht="12.75">
      <c r="A105" s="124" t="s">
        <v>80</v>
      </c>
      <c r="B105" s="125" t="s">
        <v>81</v>
      </c>
      <c r="C105" s="126"/>
      <c r="D105" s="126"/>
      <c r="E105" s="126"/>
      <c r="F105" s="126"/>
      <c r="G105" s="126"/>
      <c r="H105" s="126"/>
      <c r="I105" s="127">
        <f t="shared" si="3"/>
        <v>0</v>
      </c>
    </row>
    <row r="106" spans="1:9" ht="12.75">
      <c r="A106" s="124" t="s">
        <v>82</v>
      </c>
      <c r="B106" s="125" t="s">
        <v>83</v>
      </c>
      <c r="C106" s="126"/>
      <c r="D106" s="126"/>
      <c r="E106" s="126"/>
      <c r="F106" s="126"/>
      <c r="G106" s="126"/>
      <c r="H106" s="126"/>
      <c r="I106" s="127">
        <f t="shared" si="3"/>
        <v>0</v>
      </c>
    </row>
    <row r="107" spans="1:9" ht="12.75">
      <c r="A107" s="124" t="s">
        <v>84</v>
      </c>
      <c r="B107" s="125" t="s">
        <v>85</v>
      </c>
      <c r="C107" s="126">
        <v>180</v>
      </c>
      <c r="D107" s="126"/>
      <c r="E107" s="126"/>
      <c r="F107" s="126"/>
      <c r="G107" s="126"/>
      <c r="H107" s="126"/>
      <c r="I107" s="127">
        <f t="shared" si="3"/>
        <v>0</v>
      </c>
    </row>
    <row r="108" spans="1:9" ht="12.75">
      <c r="A108" s="120" t="s">
        <v>97</v>
      </c>
      <c r="B108" s="121"/>
      <c r="C108" s="122">
        <f>C94+C95+C97+C101</f>
        <v>1593</v>
      </c>
      <c r="D108" s="122">
        <f>D94+D95+D97+D101</f>
        <v>0</v>
      </c>
      <c r="E108" s="122">
        <f>E94+E95+E97+E101</f>
        <v>0</v>
      </c>
      <c r="F108" s="122">
        <f>F94+F95+F97</f>
        <v>0</v>
      </c>
      <c r="G108" s="122">
        <f>G94+G95+G97+G101</f>
        <v>0</v>
      </c>
      <c r="H108" s="122">
        <f>H94+H95+H97+H101</f>
        <v>0</v>
      </c>
      <c r="I108" s="123">
        <f>I94+I95+I97+I101</f>
        <v>0</v>
      </c>
    </row>
    <row r="109" spans="1:9" ht="12.75">
      <c r="A109" s="120" t="s">
        <v>338</v>
      </c>
      <c r="B109" s="121"/>
      <c r="C109" s="126"/>
      <c r="D109" s="126"/>
      <c r="E109" s="126"/>
      <c r="F109" s="126"/>
      <c r="G109" s="126"/>
      <c r="H109" s="126"/>
      <c r="I109" s="127"/>
    </row>
    <row r="110" spans="1:9" ht="12.75">
      <c r="A110" s="124" t="s">
        <v>55</v>
      </c>
      <c r="B110" s="128" t="s">
        <v>56</v>
      </c>
      <c r="C110" s="126">
        <f>C111+C112</f>
        <v>463949</v>
      </c>
      <c r="D110" s="126"/>
      <c r="E110" s="126">
        <f>E111+E112</f>
        <v>119274</v>
      </c>
      <c r="F110" s="126">
        <f>SUM(F111:F112)</f>
        <v>532484</v>
      </c>
      <c r="G110" s="126">
        <f>SUM(G111:G112)</f>
        <v>0</v>
      </c>
      <c r="H110" s="126">
        <f>SUM(H111:H112)</f>
        <v>138050</v>
      </c>
      <c r="I110" s="127">
        <f>SUM(I111:I112)</f>
        <v>670534</v>
      </c>
    </row>
    <row r="111" spans="1:9" ht="12.75">
      <c r="A111" s="124" t="s">
        <v>280</v>
      </c>
      <c r="B111" s="125" t="s">
        <v>57</v>
      </c>
      <c r="C111" s="126">
        <v>314972</v>
      </c>
      <c r="D111" s="126"/>
      <c r="E111" s="126">
        <v>111598</v>
      </c>
      <c r="F111" s="126">
        <v>352304</v>
      </c>
      <c r="G111" s="126"/>
      <c r="H111" s="126">
        <v>138050</v>
      </c>
      <c r="I111" s="127">
        <f>SUM(F111:H111)</f>
        <v>490354</v>
      </c>
    </row>
    <row r="112" spans="1:9" ht="12.75">
      <c r="A112" s="124" t="s">
        <v>323</v>
      </c>
      <c r="B112" s="125" t="s">
        <v>58</v>
      </c>
      <c r="C112" s="126">
        <v>148977</v>
      </c>
      <c r="D112" s="126"/>
      <c r="E112" s="126">
        <v>7676</v>
      </c>
      <c r="F112" s="126">
        <v>180180</v>
      </c>
      <c r="G112" s="126"/>
      <c r="H112" s="126"/>
      <c r="I112" s="127">
        <f>SUM(F112:H112)</f>
        <v>180180</v>
      </c>
    </row>
    <row r="113" spans="1:9" ht="12.75">
      <c r="A113" s="124" t="s">
        <v>322</v>
      </c>
      <c r="B113" s="128" t="s">
        <v>59</v>
      </c>
      <c r="C113" s="126">
        <f>SUM(C114:C117)</f>
        <v>37461</v>
      </c>
      <c r="D113" s="126"/>
      <c r="E113" s="126">
        <f>SUM(E114:E117)</f>
        <v>179</v>
      </c>
      <c r="F113" s="126">
        <f>SUM(F114:F117)</f>
        <v>14223</v>
      </c>
      <c r="G113" s="126">
        <f>SUM(G114:G117)</f>
        <v>0</v>
      </c>
      <c r="H113" s="126">
        <f>SUM(H114:H117)</f>
        <v>13000</v>
      </c>
      <c r="I113" s="127">
        <f>SUM(I114:I117)</f>
        <v>27223</v>
      </c>
    </row>
    <row r="114" spans="1:9" ht="12.75">
      <c r="A114" s="124" t="s">
        <v>324</v>
      </c>
      <c r="B114" s="125" t="s">
        <v>61</v>
      </c>
      <c r="C114" s="126">
        <v>12338</v>
      </c>
      <c r="D114" s="126"/>
      <c r="E114" s="126"/>
      <c r="F114" s="126"/>
      <c r="G114" s="126"/>
      <c r="H114" s="126">
        <v>12000</v>
      </c>
      <c r="I114" s="127">
        <f>SUM(F114:H114)</f>
        <v>12000</v>
      </c>
    </row>
    <row r="115" spans="1:9" ht="12.75">
      <c r="A115" s="124" t="s">
        <v>325</v>
      </c>
      <c r="B115" s="125" t="s">
        <v>142</v>
      </c>
      <c r="C115" s="126">
        <v>11512</v>
      </c>
      <c r="D115" s="126"/>
      <c r="E115" s="126"/>
      <c r="F115" s="126">
        <v>4500</v>
      </c>
      <c r="G115" s="126"/>
      <c r="H115" s="126"/>
      <c r="I115" s="127">
        <f>SUM(F115:H115)</f>
        <v>4500</v>
      </c>
    </row>
    <row r="116" spans="1:9" ht="12.75">
      <c r="A116" s="124" t="s">
        <v>326</v>
      </c>
      <c r="B116" s="125" t="s">
        <v>62</v>
      </c>
      <c r="C116" s="126">
        <v>11881</v>
      </c>
      <c r="D116" s="126"/>
      <c r="E116" s="126">
        <v>179</v>
      </c>
      <c r="F116" s="126">
        <v>9723</v>
      </c>
      <c r="G116" s="126"/>
      <c r="H116" s="126"/>
      <c r="I116" s="127">
        <f aca="true" t="shared" si="4" ref="I116:I136">SUM(F116:H116)</f>
        <v>9723</v>
      </c>
    </row>
    <row r="117" spans="1:9" ht="12.75">
      <c r="A117" s="124" t="s">
        <v>263</v>
      </c>
      <c r="B117" s="125" t="s">
        <v>63</v>
      </c>
      <c r="C117" s="126">
        <v>1730</v>
      </c>
      <c r="D117" s="126"/>
      <c r="E117" s="126"/>
      <c r="F117" s="126"/>
      <c r="G117" s="126"/>
      <c r="H117" s="126">
        <v>1000</v>
      </c>
      <c r="I117" s="127">
        <f t="shared" si="4"/>
        <v>1000</v>
      </c>
    </row>
    <row r="118" spans="1:9" ht="12.75">
      <c r="A118" s="124" t="s">
        <v>64</v>
      </c>
      <c r="B118" s="128" t="s">
        <v>65</v>
      </c>
      <c r="C118" s="126">
        <f>C119+C120+C121</f>
        <v>104260</v>
      </c>
      <c r="D118" s="126"/>
      <c r="E118" s="126">
        <f>E119+E120+E121</f>
        <v>24266</v>
      </c>
      <c r="F118" s="126">
        <f>SUM(F119:F121)</f>
        <v>119623</v>
      </c>
      <c r="G118" s="126">
        <f>SUM(G119:G121)</f>
        <v>0</v>
      </c>
      <c r="H118" s="126">
        <f>SUM(H119:H121)</f>
        <v>24987</v>
      </c>
      <c r="I118" s="127">
        <f>SUM(I119:I121)</f>
        <v>144610</v>
      </c>
    </row>
    <row r="119" spans="1:9" ht="12.75">
      <c r="A119" s="124" t="s">
        <v>243</v>
      </c>
      <c r="B119" s="125" t="s">
        <v>66</v>
      </c>
      <c r="C119" s="126">
        <v>66734</v>
      </c>
      <c r="D119" s="126"/>
      <c r="E119" s="126">
        <v>14630</v>
      </c>
      <c r="F119" s="126">
        <v>76298</v>
      </c>
      <c r="G119" s="126"/>
      <c r="H119" s="126">
        <v>15361</v>
      </c>
      <c r="I119" s="127">
        <f t="shared" si="4"/>
        <v>91659</v>
      </c>
    </row>
    <row r="120" spans="1:9" ht="12.75">
      <c r="A120" s="124" t="s">
        <v>236</v>
      </c>
      <c r="B120" s="125" t="s">
        <v>68</v>
      </c>
      <c r="C120" s="126">
        <v>27471</v>
      </c>
      <c r="D120" s="126"/>
      <c r="E120" s="126">
        <v>6793</v>
      </c>
      <c r="F120" s="126">
        <v>31325</v>
      </c>
      <c r="G120" s="126"/>
      <c r="H120" s="126">
        <v>6626</v>
      </c>
      <c r="I120" s="127">
        <f t="shared" si="4"/>
        <v>37951</v>
      </c>
    </row>
    <row r="121" spans="1:9" ht="12.75">
      <c r="A121" s="124" t="s">
        <v>327</v>
      </c>
      <c r="B121" s="125" t="s">
        <v>69</v>
      </c>
      <c r="C121" s="126">
        <v>10055</v>
      </c>
      <c r="D121" s="126"/>
      <c r="E121" s="126">
        <v>2843</v>
      </c>
      <c r="F121" s="126">
        <v>12000</v>
      </c>
      <c r="G121" s="126"/>
      <c r="H121" s="126">
        <v>3000</v>
      </c>
      <c r="I121" s="127">
        <f t="shared" si="4"/>
        <v>15000</v>
      </c>
    </row>
    <row r="122" spans="1:9" ht="12.75">
      <c r="A122" s="124" t="s">
        <v>70</v>
      </c>
      <c r="B122" s="128" t="s">
        <v>71</v>
      </c>
      <c r="C122" s="126"/>
      <c r="D122" s="126">
        <f>SUM(D123:D136)</f>
        <v>587041</v>
      </c>
      <c r="E122" s="126">
        <f>SUM(E126:E136)</f>
        <v>0</v>
      </c>
      <c r="F122" s="126">
        <f>SUM(F126:F136)</f>
        <v>0</v>
      </c>
      <c r="G122" s="126">
        <f>SUM(G124:G136)</f>
        <v>529722</v>
      </c>
      <c r="H122" s="126">
        <f>SUM(H126:H136)</f>
        <v>0</v>
      </c>
      <c r="I122" s="127">
        <f>SUM(I124:I136)</f>
        <v>529722</v>
      </c>
    </row>
    <row r="123" spans="1:9" ht="12.75">
      <c r="A123" s="124" t="s">
        <v>108</v>
      </c>
      <c r="B123" s="136" t="s">
        <v>456</v>
      </c>
      <c r="C123" s="126"/>
      <c r="D123" s="126">
        <v>10268</v>
      </c>
      <c r="E123" s="126"/>
      <c r="F123" s="126"/>
      <c r="G123" s="126"/>
      <c r="H123" s="126"/>
      <c r="I123" s="127"/>
    </row>
    <row r="124" spans="1:9" ht="12.75">
      <c r="A124" s="124" t="s">
        <v>417</v>
      </c>
      <c r="B124" s="137" t="s">
        <v>416</v>
      </c>
      <c r="C124" s="126"/>
      <c r="D124" s="126">
        <v>15692</v>
      </c>
      <c r="E124" s="126"/>
      <c r="F124" s="126"/>
      <c r="G124" s="126">
        <v>17125</v>
      </c>
      <c r="H124" s="126"/>
      <c r="I124" s="127">
        <f>SUM(G124:H124)</f>
        <v>17125</v>
      </c>
    </row>
    <row r="125" spans="1:9" ht="12.75">
      <c r="A125" s="124" t="s">
        <v>275</v>
      </c>
      <c r="B125" s="125" t="s">
        <v>113</v>
      </c>
      <c r="C125" s="126"/>
      <c r="D125" s="126">
        <v>467</v>
      </c>
      <c r="E125" s="126"/>
      <c r="F125" s="126"/>
      <c r="G125" s="126">
        <v>500</v>
      </c>
      <c r="H125" s="126"/>
      <c r="I125" s="127">
        <f>SUM(G125:H125)</f>
        <v>500</v>
      </c>
    </row>
    <row r="126" spans="1:9" ht="12.75">
      <c r="A126" s="124" t="s">
        <v>74</v>
      </c>
      <c r="B126" s="125" t="s">
        <v>75</v>
      </c>
      <c r="C126" s="126"/>
      <c r="D126" s="126">
        <v>124075</v>
      </c>
      <c r="E126" s="126"/>
      <c r="F126" s="126"/>
      <c r="G126" s="126">
        <v>78987</v>
      </c>
      <c r="H126" s="126"/>
      <c r="I126" s="127">
        <f t="shared" si="4"/>
        <v>78987</v>
      </c>
    </row>
    <row r="127" spans="1:9" ht="12.75">
      <c r="A127" s="124" t="s">
        <v>239</v>
      </c>
      <c r="B127" s="125" t="s">
        <v>77</v>
      </c>
      <c r="C127" s="126"/>
      <c r="D127" s="126">
        <v>108400</v>
      </c>
      <c r="E127" s="126"/>
      <c r="F127" s="126"/>
      <c r="G127" s="126">
        <v>150000</v>
      </c>
      <c r="H127" s="126"/>
      <c r="I127" s="127">
        <f t="shared" si="4"/>
        <v>150000</v>
      </c>
    </row>
    <row r="128" spans="1:9" ht="12.75">
      <c r="A128" s="124" t="s">
        <v>78</v>
      </c>
      <c r="B128" s="125" t="s">
        <v>79</v>
      </c>
      <c r="C128" s="126"/>
      <c r="D128" s="126">
        <v>209309</v>
      </c>
      <c r="E128" s="126"/>
      <c r="F128" s="126"/>
      <c r="G128" s="126">
        <v>100000</v>
      </c>
      <c r="H128" s="126"/>
      <c r="I128" s="127">
        <f t="shared" si="4"/>
        <v>100000</v>
      </c>
    </row>
    <row r="129" spans="1:9" ht="12.75">
      <c r="A129" s="124" t="s">
        <v>80</v>
      </c>
      <c r="B129" s="125" t="s">
        <v>81</v>
      </c>
      <c r="C129" s="126"/>
      <c r="D129" s="126">
        <v>68621</v>
      </c>
      <c r="E129" s="126"/>
      <c r="F129" s="126"/>
      <c r="G129" s="126">
        <v>50000</v>
      </c>
      <c r="H129" s="126"/>
      <c r="I129" s="127">
        <f t="shared" si="4"/>
        <v>50000</v>
      </c>
    </row>
    <row r="130" spans="1:9" ht="12.75">
      <c r="A130" s="124" t="s">
        <v>82</v>
      </c>
      <c r="B130" s="125" t="s">
        <v>83</v>
      </c>
      <c r="C130" s="126"/>
      <c r="D130" s="126">
        <v>16132</v>
      </c>
      <c r="E130" s="126"/>
      <c r="F130" s="126"/>
      <c r="G130" s="126">
        <v>15000</v>
      </c>
      <c r="H130" s="126"/>
      <c r="I130" s="127">
        <f t="shared" si="4"/>
        <v>15000</v>
      </c>
    </row>
    <row r="131" spans="1:9" ht="12.75">
      <c r="A131" s="124" t="s">
        <v>84</v>
      </c>
      <c r="B131" s="125" t="s">
        <v>85</v>
      </c>
      <c r="C131" s="126"/>
      <c r="D131" s="126">
        <v>9314</v>
      </c>
      <c r="E131" s="126"/>
      <c r="F131" s="126"/>
      <c r="G131" s="126">
        <v>10000</v>
      </c>
      <c r="H131" s="126"/>
      <c r="I131" s="127">
        <f t="shared" si="4"/>
        <v>10000</v>
      </c>
    </row>
    <row r="132" spans="1:9" ht="12.75">
      <c r="A132" s="124" t="s">
        <v>86</v>
      </c>
      <c r="B132" s="125" t="s">
        <v>87</v>
      </c>
      <c r="C132" s="126"/>
      <c r="D132" s="126">
        <v>4732</v>
      </c>
      <c r="E132" s="126"/>
      <c r="F132" s="126"/>
      <c r="G132" s="126">
        <v>5000</v>
      </c>
      <c r="H132" s="126"/>
      <c r="I132" s="127">
        <f t="shared" si="4"/>
        <v>5000</v>
      </c>
    </row>
    <row r="133" spans="1:9" ht="12.75">
      <c r="A133" s="124" t="s">
        <v>88</v>
      </c>
      <c r="B133" s="125" t="s">
        <v>89</v>
      </c>
      <c r="C133" s="126"/>
      <c r="D133" s="126">
        <v>9238</v>
      </c>
      <c r="E133" s="126"/>
      <c r="F133" s="126"/>
      <c r="G133" s="126">
        <v>10000</v>
      </c>
      <c r="H133" s="126"/>
      <c r="I133" s="127">
        <f t="shared" si="4"/>
        <v>10000</v>
      </c>
    </row>
    <row r="134" spans="1:9" ht="12.75">
      <c r="A134" s="124" t="s">
        <v>90</v>
      </c>
      <c r="B134" s="125" t="s">
        <v>91</v>
      </c>
      <c r="C134" s="126"/>
      <c r="D134" s="126"/>
      <c r="E134" s="126"/>
      <c r="F134" s="126"/>
      <c r="G134" s="126">
        <v>9810</v>
      </c>
      <c r="H134" s="126"/>
      <c r="I134" s="127">
        <f t="shared" si="4"/>
        <v>9810</v>
      </c>
    </row>
    <row r="135" spans="1:9" ht="12.75">
      <c r="A135" s="124" t="s">
        <v>242</v>
      </c>
      <c r="B135" s="125" t="s">
        <v>92</v>
      </c>
      <c r="C135" s="126"/>
      <c r="D135" s="126">
        <v>8215</v>
      </c>
      <c r="E135" s="126"/>
      <c r="F135" s="126"/>
      <c r="G135" s="126">
        <v>5000</v>
      </c>
      <c r="H135" s="126"/>
      <c r="I135" s="127">
        <f t="shared" si="4"/>
        <v>5000</v>
      </c>
    </row>
    <row r="136" spans="1:9" ht="12.75">
      <c r="A136" s="124" t="s">
        <v>420</v>
      </c>
      <c r="B136" s="125" t="s">
        <v>93</v>
      </c>
      <c r="C136" s="126"/>
      <c r="D136" s="126">
        <v>2578</v>
      </c>
      <c r="E136" s="126"/>
      <c r="F136" s="126"/>
      <c r="G136" s="129">
        <v>78300</v>
      </c>
      <c r="H136" s="126"/>
      <c r="I136" s="127">
        <f t="shared" si="4"/>
        <v>78300</v>
      </c>
    </row>
    <row r="137" spans="1:9" ht="12.75">
      <c r="A137" s="124" t="s">
        <v>419</v>
      </c>
      <c r="B137" s="125" t="s">
        <v>197</v>
      </c>
      <c r="C137" s="126"/>
      <c r="D137" s="126">
        <v>800</v>
      </c>
      <c r="E137" s="126"/>
      <c r="F137" s="126"/>
      <c r="G137" s="126">
        <v>1000</v>
      </c>
      <c r="H137" s="126"/>
      <c r="I137" s="127">
        <f>SUM(G137:H137)</f>
        <v>1000</v>
      </c>
    </row>
    <row r="138" spans="1:9" ht="12.75">
      <c r="A138" s="124" t="s">
        <v>94</v>
      </c>
      <c r="B138" s="128" t="s">
        <v>95</v>
      </c>
      <c r="C138" s="126"/>
      <c r="D138" s="126">
        <v>6657</v>
      </c>
      <c r="E138" s="126"/>
      <c r="F138" s="126"/>
      <c r="G138" s="129">
        <v>7000</v>
      </c>
      <c r="H138" s="126"/>
      <c r="I138" s="127">
        <f>SUM(F138:H138)</f>
        <v>7000</v>
      </c>
    </row>
    <row r="139" spans="1:9" ht="12.75">
      <c r="A139" s="124" t="s">
        <v>96</v>
      </c>
      <c r="B139" s="128"/>
      <c r="C139" s="126"/>
      <c r="D139" s="126">
        <v>61194</v>
      </c>
      <c r="E139" s="126"/>
      <c r="F139" s="126"/>
      <c r="G139" s="126"/>
      <c r="H139" s="126"/>
      <c r="I139" s="127">
        <f>SUM(F139:H139)</f>
        <v>0</v>
      </c>
    </row>
    <row r="140" spans="1:9" ht="12.75">
      <c r="A140" s="120" t="s">
        <v>97</v>
      </c>
      <c r="B140" s="121"/>
      <c r="C140" s="122">
        <f>C110+C113+C118</f>
        <v>605670</v>
      </c>
      <c r="D140" s="122">
        <f>D122+D137+D138+D139</f>
        <v>655692</v>
      </c>
      <c r="E140" s="122">
        <f>E110+E113+E118+E122+E137+E138+E139</f>
        <v>143719</v>
      </c>
      <c r="F140" s="122">
        <f>F110+F113+F118</f>
        <v>666330</v>
      </c>
      <c r="G140" s="122">
        <f>G110+G113+G118+G122+G137+G138+G139</f>
        <v>537722</v>
      </c>
      <c r="H140" s="122">
        <f>H110+H113+H118+H122</f>
        <v>176037</v>
      </c>
      <c r="I140" s="123">
        <f>I110+I113+I118+I122+I137+I138+I139</f>
        <v>1380089</v>
      </c>
    </row>
    <row r="141" spans="1:9" ht="12.75">
      <c r="A141" s="120" t="s">
        <v>215</v>
      </c>
      <c r="B141" s="121"/>
      <c r="C141" s="126"/>
      <c r="D141" s="126"/>
      <c r="E141" s="126"/>
      <c r="F141" s="126"/>
      <c r="G141" s="126"/>
      <c r="H141" s="126"/>
      <c r="I141" s="127"/>
    </row>
    <row r="142" spans="1:9" ht="12.75">
      <c r="A142" s="124" t="s">
        <v>55</v>
      </c>
      <c r="B142" s="128" t="s">
        <v>56</v>
      </c>
      <c r="C142" s="126"/>
      <c r="D142" s="126">
        <f>D143</f>
        <v>16374</v>
      </c>
      <c r="E142" s="126"/>
      <c r="F142" s="126"/>
      <c r="G142" s="126">
        <f>G143</f>
        <v>16645</v>
      </c>
      <c r="H142" s="126"/>
      <c r="I142" s="127">
        <f>I143</f>
        <v>16645</v>
      </c>
    </row>
    <row r="143" spans="1:9" ht="12.75">
      <c r="A143" s="124" t="s">
        <v>337</v>
      </c>
      <c r="B143" s="125" t="s">
        <v>98</v>
      </c>
      <c r="C143" s="126"/>
      <c r="D143" s="126">
        <v>16374</v>
      </c>
      <c r="E143" s="126"/>
      <c r="F143" s="126"/>
      <c r="G143" s="126">
        <v>16645</v>
      </c>
      <c r="H143" s="126"/>
      <c r="I143" s="127">
        <f>SUM(G143:H143)</f>
        <v>16645</v>
      </c>
    </row>
    <row r="144" spans="1:9" ht="12.75">
      <c r="A144" s="124" t="s">
        <v>322</v>
      </c>
      <c r="B144" s="128" t="s">
        <v>59</v>
      </c>
      <c r="C144" s="126"/>
      <c r="D144" s="126">
        <f>SUM(D145:D148)</f>
        <v>44996</v>
      </c>
      <c r="E144" s="126"/>
      <c r="F144" s="126"/>
      <c r="G144" s="126">
        <f>G146+G148</f>
        <v>38400</v>
      </c>
      <c r="H144" s="126"/>
      <c r="I144" s="127">
        <f>SUM(G144:H144)</f>
        <v>38400</v>
      </c>
    </row>
    <row r="145" spans="1:9" ht="12.75">
      <c r="A145" s="124" t="s">
        <v>321</v>
      </c>
      <c r="B145" s="136" t="s">
        <v>457</v>
      </c>
      <c r="C145" s="126"/>
      <c r="D145" s="126">
        <v>1200</v>
      </c>
      <c r="E145" s="126"/>
      <c r="F145" s="126"/>
      <c r="G145" s="126"/>
      <c r="H145" s="126"/>
      <c r="I145" s="127"/>
    </row>
    <row r="146" spans="1:9" ht="12.75">
      <c r="A146" s="124" t="s">
        <v>324</v>
      </c>
      <c r="B146" s="125" t="s">
        <v>61</v>
      </c>
      <c r="C146" s="126"/>
      <c r="D146" s="126">
        <v>43652</v>
      </c>
      <c r="E146" s="126"/>
      <c r="F146" s="126"/>
      <c r="G146" s="126">
        <v>38400</v>
      </c>
      <c r="H146" s="126"/>
      <c r="I146" s="127">
        <f>SUM(G146:H146)</f>
        <v>38400</v>
      </c>
    </row>
    <row r="147" spans="1:9" ht="12.75">
      <c r="A147" s="124" t="s">
        <v>326</v>
      </c>
      <c r="B147" s="125" t="s">
        <v>62</v>
      </c>
      <c r="C147" s="126"/>
      <c r="D147" s="126"/>
      <c r="E147" s="126"/>
      <c r="F147" s="126"/>
      <c r="G147" s="126"/>
      <c r="H147" s="126"/>
      <c r="I147" s="127"/>
    </row>
    <row r="148" spans="1:9" ht="12.75">
      <c r="A148" s="124" t="s">
        <v>263</v>
      </c>
      <c r="B148" s="125" t="s">
        <v>63</v>
      </c>
      <c r="C148" s="126"/>
      <c r="D148" s="126">
        <v>144</v>
      </c>
      <c r="E148" s="126"/>
      <c r="F148" s="126"/>
      <c r="G148" s="126"/>
      <c r="H148" s="126"/>
      <c r="I148" s="127">
        <f aca="true" t="shared" si="5" ref="I148:I159">SUM(G148:H148)</f>
        <v>0</v>
      </c>
    </row>
    <row r="149" spans="1:9" ht="12.75">
      <c r="A149" s="124" t="s">
        <v>64</v>
      </c>
      <c r="B149" s="128" t="s">
        <v>65</v>
      </c>
      <c r="C149" s="126"/>
      <c r="D149" s="126">
        <f>D150+D151+D152</f>
        <v>11109</v>
      </c>
      <c r="E149" s="126"/>
      <c r="F149" s="126"/>
      <c r="G149" s="126">
        <f>G150+G151+G152</f>
        <v>9963</v>
      </c>
      <c r="H149" s="126"/>
      <c r="I149" s="127">
        <f t="shared" si="5"/>
        <v>9963</v>
      </c>
    </row>
    <row r="150" spans="1:9" ht="12.75">
      <c r="A150" s="124" t="s">
        <v>219</v>
      </c>
      <c r="B150" s="125" t="s">
        <v>66</v>
      </c>
      <c r="C150" s="126"/>
      <c r="D150" s="126">
        <v>6928</v>
      </c>
      <c r="E150" s="126"/>
      <c r="F150" s="126"/>
      <c r="G150" s="126">
        <v>6021</v>
      </c>
      <c r="H150" s="126"/>
      <c r="I150" s="127">
        <f t="shared" si="5"/>
        <v>6021</v>
      </c>
    </row>
    <row r="151" spans="1:9" ht="12.75">
      <c r="A151" s="124" t="s">
        <v>67</v>
      </c>
      <c r="B151" s="125" t="s">
        <v>68</v>
      </c>
      <c r="C151" s="126"/>
      <c r="D151" s="126">
        <v>2947</v>
      </c>
      <c r="E151" s="126"/>
      <c r="F151" s="126"/>
      <c r="G151" s="126">
        <v>2642</v>
      </c>
      <c r="H151" s="126"/>
      <c r="I151" s="127">
        <f t="shared" si="5"/>
        <v>2642</v>
      </c>
    </row>
    <row r="152" spans="1:9" ht="12.75">
      <c r="A152" s="124" t="s">
        <v>327</v>
      </c>
      <c r="B152" s="125" t="s">
        <v>69</v>
      </c>
      <c r="C152" s="126"/>
      <c r="D152" s="126">
        <v>1234</v>
      </c>
      <c r="E152" s="126"/>
      <c r="F152" s="126"/>
      <c r="G152" s="126">
        <v>1300</v>
      </c>
      <c r="H152" s="126"/>
      <c r="I152" s="127">
        <f t="shared" si="5"/>
        <v>1300</v>
      </c>
    </row>
    <row r="153" spans="1:9" ht="12.75">
      <c r="A153" s="124" t="s">
        <v>70</v>
      </c>
      <c r="B153" s="128" t="s">
        <v>71</v>
      </c>
      <c r="C153" s="126"/>
      <c r="D153" s="126">
        <f>SUM(D154:D163)</f>
        <v>36768</v>
      </c>
      <c r="E153" s="126"/>
      <c r="F153" s="126"/>
      <c r="G153" s="126">
        <f>SUM(G155:G163)</f>
        <v>62652</v>
      </c>
      <c r="H153" s="126"/>
      <c r="I153" s="127">
        <f>SUM(I155:I163)</f>
        <v>62652</v>
      </c>
    </row>
    <row r="154" spans="1:9" ht="12.75">
      <c r="A154" s="124" t="s">
        <v>275</v>
      </c>
      <c r="B154" s="128" t="s">
        <v>458</v>
      </c>
      <c r="C154" s="126"/>
      <c r="D154" s="126">
        <v>100</v>
      </c>
      <c r="E154" s="126"/>
      <c r="F154" s="126"/>
      <c r="G154" s="126"/>
      <c r="H154" s="126"/>
      <c r="I154" s="127"/>
    </row>
    <row r="155" spans="1:9" ht="12.75">
      <c r="A155" s="124" t="s">
        <v>74</v>
      </c>
      <c r="B155" s="125" t="s">
        <v>75</v>
      </c>
      <c r="C155" s="126"/>
      <c r="D155" s="126">
        <v>5620</v>
      </c>
      <c r="E155" s="126"/>
      <c r="F155" s="126"/>
      <c r="G155" s="126">
        <v>18000</v>
      </c>
      <c r="H155" s="126"/>
      <c r="I155" s="127">
        <f t="shared" si="5"/>
        <v>18000</v>
      </c>
    </row>
    <row r="156" spans="1:9" ht="12.75">
      <c r="A156" s="124" t="s">
        <v>76</v>
      </c>
      <c r="B156" s="125" t="s">
        <v>77</v>
      </c>
      <c r="C156" s="126"/>
      <c r="D156" s="126">
        <v>4979</v>
      </c>
      <c r="E156" s="126"/>
      <c r="F156" s="126"/>
      <c r="G156" s="126">
        <v>6000</v>
      </c>
      <c r="H156" s="126"/>
      <c r="I156" s="127">
        <f t="shared" si="5"/>
        <v>6000</v>
      </c>
    </row>
    <row r="157" spans="1:9" ht="12.75">
      <c r="A157" s="124" t="s">
        <v>78</v>
      </c>
      <c r="B157" s="125" t="s">
        <v>79</v>
      </c>
      <c r="C157" s="126"/>
      <c r="D157" s="126">
        <v>21491</v>
      </c>
      <c r="E157" s="126"/>
      <c r="F157" s="126"/>
      <c r="G157" s="126">
        <v>31352</v>
      </c>
      <c r="H157" s="126"/>
      <c r="I157" s="127">
        <f t="shared" si="5"/>
        <v>31352</v>
      </c>
    </row>
    <row r="158" spans="1:9" ht="12.75">
      <c r="A158" s="124" t="s">
        <v>80</v>
      </c>
      <c r="B158" s="125" t="s">
        <v>81</v>
      </c>
      <c r="C158" s="126"/>
      <c r="D158" s="126">
        <v>656</v>
      </c>
      <c r="E158" s="126"/>
      <c r="F158" s="126"/>
      <c r="G158" s="126">
        <v>1000</v>
      </c>
      <c r="H158" s="126"/>
      <c r="I158" s="127">
        <f t="shared" si="5"/>
        <v>1000</v>
      </c>
    </row>
    <row r="159" spans="1:9" ht="12.75">
      <c r="A159" s="124" t="s">
        <v>82</v>
      </c>
      <c r="B159" s="125" t="s">
        <v>83</v>
      </c>
      <c r="C159" s="126"/>
      <c r="D159" s="126">
        <v>212</v>
      </c>
      <c r="E159" s="126"/>
      <c r="F159" s="126"/>
      <c r="G159" s="126">
        <v>300</v>
      </c>
      <c r="H159" s="126"/>
      <c r="I159" s="127">
        <f t="shared" si="5"/>
        <v>300</v>
      </c>
    </row>
    <row r="160" spans="1:9" ht="12.75">
      <c r="A160" s="124" t="s">
        <v>84</v>
      </c>
      <c r="B160" s="125" t="s">
        <v>85</v>
      </c>
      <c r="C160" s="126"/>
      <c r="D160" s="126">
        <v>1842</v>
      </c>
      <c r="E160" s="126"/>
      <c r="F160" s="126"/>
      <c r="G160" s="126">
        <v>2000</v>
      </c>
      <c r="H160" s="126"/>
      <c r="I160" s="127">
        <f>SUM(G160:H160)</f>
        <v>2000</v>
      </c>
    </row>
    <row r="161" spans="1:9" ht="12.75">
      <c r="A161" s="124" t="s">
        <v>86</v>
      </c>
      <c r="B161" s="125" t="s">
        <v>87</v>
      </c>
      <c r="C161" s="126"/>
      <c r="D161" s="126">
        <v>411</v>
      </c>
      <c r="E161" s="126"/>
      <c r="F161" s="126"/>
      <c r="G161" s="126">
        <v>1000</v>
      </c>
      <c r="H161" s="126"/>
      <c r="I161" s="127">
        <f>SUM(G161:H161)</f>
        <v>1000</v>
      </c>
    </row>
    <row r="162" spans="1:9" ht="12.75">
      <c r="A162" s="124" t="s">
        <v>88</v>
      </c>
      <c r="B162" s="125" t="s">
        <v>89</v>
      </c>
      <c r="C162" s="126"/>
      <c r="D162" s="126">
        <v>379</v>
      </c>
      <c r="E162" s="126"/>
      <c r="F162" s="126"/>
      <c r="G162" s="126">
        <v>1000</v>
      </c>
      <c r="H162" s="126"/>
      <c r="I162" s="127">
        <f>SUM(G162:H162)</f>
        <v>1000</v>
      </c>
    </row>
    <row r="163" spans="1:9" ht="12.75">
      <c r="A163" s="124" t="s">
        <v>420</v>
      </c>
      <c r="B163" s="125" t="s">
        <v>93</v>
      </c>
      <c r="C163" s="126"/>
      <c r="D163" s="126">
        <v>1078</v>
      </c>
      <c r="E163" s="126"/>
      <c r="F163" s="126"/>
      <c r="G163" s="126">
        <v>2000</v>
      </c>
      <c r="H163" s="126"/>
      <c r="I163" s="127">
        <f>SUM(G163:H163)</f>
        <v>2000</v>
      </c>
    </row>
    <row r="164" spans="1:9" ht="12.75">
      <c r="A164" s="124"/>
      <c r="B164" s="125" t="s">
        <v>95</v>
      </c>
      <c r="C164" s="126"/>
      <c r="D164" s="126">
        <v>340</v>
      </c>
      <c r="E164" s="126"/>
      <c r="F164" s="126"/>
      <c r="G164" s="126">
        <v>340</v>
      </c>
      <c r="H164" s="126"/>
      <c r="I164" s="127">
        <f>SUM(G164:H164)</f>
        <v>340</v>
      </c>
    </row>
    <row r="165" spans="1:9" ht="12.75">
      <c r="A165" s="120" t="s">
        <v>97</v>
      </c>
      <c r="B165" s="121"/>
      <c r="C165" s="126"/>
      <c r="D165" s="122">
        <f>D142+D149+D153+D144+D164</f>
        <v>109587</v>
      </c>
      <c r="E165" s="122"/>
      <c r="F165" s="122"/>
      <c r="G165" s="122">
        <f>G142+G144+G149+G153+G164</f>
        <v>128000</v>
      </c>
      <c r="H165" s="122"/>
      <c r="I165" s="123">
        <f>I142+I144+I149+I153+I164</f>
        <v>128000</v>
      </c>
    </row>
    <row r="166" spans="1:9" ht="12.75">
      <c r="A166" s="120" t="s">
        <v>500</v>
      </c>
      <c r="B166" s="121"/>
      <c r="C166" s="126"/>
      <c r="D166" s="126"/>
      <c r="E166" s="126"/>
      <c r="F166" s="126"/>
      <c r="G166" s="126"/>
      <c r="H166" s="126"/>
      <c r="I166" s="127"/>
    </row>
    <row r="167" spans="1:9" ht="12.75">
      <c r="A167" s="124" t="s">
        <v>55</v>
      </c>
      <c r="B167" s="128" t="s">
        <v>56</v>
      </c>
      <c r="C167" s="126">
        <f aca="true" t="shared" si="6" ref="C167:I167">SUM(C168:C170)</f>
        <v>463949</v>
      </c>
      <c r="D167" s="126">
        <f t="shared" si="6"/>
        <v>16374</v>
      </c>
      <c r="E167" s="126">
        <f t="shared" si="6"/>
        <v>119274</v>
      </c>
      <c r="F167" s="126">
        <f t="shared" si="6"/>
        <v>532484</v>
      </c>
      <c r="G167" s="126">
        <f t="shared" si="6"/>
        <v>16645</v>
      </c>
      <c r="H167" s="126">
        <f t="shared" si="6"/>
        <v>138050</v>
      </c>
      <c r="I167" s="127">
        <f t="shared" si="6"/>
        <v>687179</v>
      </c>
    </row>
    <row r="168" spans="1:9" ht="12.75">
      <c r="A168" s="124" t="s">
        <v>336</v>
      </c>
      <c r="B168" s="125" t="s">
        <v>57</v>
      </c>
      <c r="C168" s="126">
        <f>C111</f>
        <v>314972</v>
      </c>
      <c r="D168" s="126">
        <f aca="true" t="shared" si="7" ref="D168:F169">D111</f>
        <v>0</v>
      </c>
      <c r="E168" s="126">
        <f t="shared" si="7"/>
        <v>111598</v>
      </c>
      <c r="F168" s="126">
        <f t="shared" si="7"/>
        <v>352304</v>
      </c>
      <c r="G168" s="126"/>
      <c r="H168" s="126">
        <f>H111</f>
        <v>138050</v>
      </c>
      <c r="I168" s="127">
        <f>SUM(F168:H168)</f>
        <v>490354</v>
      </c>
    </row>
    <row r="169" spans="1:9" ht="12.75">
      <c r="A169" s="124" t="s">
        <v>281</v>
      </c>
      <c r="B169" s="125" t="s">
        <v>58</v>
      </c>
      <c r="C169" s="126">
        <f>C112</f>
        <v>148977</v>
      </c>
      <c r="D169" s="126">
        <f t="shared" si="7"/>
        <v>0</v>
      </c>
      <c r="E169" s="126">
        <f t="shared" si="7"/>
        <v>7676</v>
      </c>
      <c r="F169" s="126">
        <f t="shared" si="7"/>
        <v>180180</v>
      </c>
      <c r="G169" s="126"/>
      <c r="H169" s="126">
        <f>H112</f>
        <v>0</v>
      </c>
      <c r="I169" s="127">
        <f>SUM(F169:H169)</f>
        <v>180180</v>
      </c>
    </row>
    <row r="170" spans="1:9" ht="12.75">
      <c r="A170" s="124" t="s">
        <v>501</v>
      </c>
      <c r="B170" s="125" t="s">
        <v>98</v>
      </c>
      <c r="C170" s="126">
        <f aca="true" t="shared" si="8" ref="C170:H170">C143</f>
        <v>0</v>
      </c>
      <c r="D170" s="126">
        <f t="shared" si="8"/>
        <v>16374</v>
      </c>
      <c r="E170" s="126">
        <f t="shared" si="8"/>
        <v>0</v>
      </c>
      <c r="F170" s="126">
        <f t="shared" si="8"/>
        <v>0</v>
      </c>
      <c r="G170" s="126">
        <f t="shared" si="8"/>
        <v>16645</v>
      </c>
      <c r="H170" s="126">
        <f t="shared" si="8"/>
        <v>0</v>
      </c>
      <c r="I170" s="127">
        <f>SUM(F170:H170)</f>
        <v>16645</v>
      </c>
    </row>
    <row r="171" spans="1:9" ht="12.75">
      <c r="A171" s="124" t="s">
        <v>322</v>
      </c>
      <c r="B171" s="125" t="s">
        <v>59</v>
      </c>
      <c r="C171" s="126">
        <f aca="true" t="shared" si="9" ref="C171:I171">SUM(C172:C176)</f>
        <v>38540</v>
      </c>
      <c r="D171" s="126">
        <f t="shared" si="9"/>
        <v>44996</v>
      </c>
      <c r="E171" s="126">
        <f t="shared" si="9"/>
        <v>179</v>
      </c>
      <c r="F171" s="126">
        <f t="shared" si="9"/>
        <v>14223</v>
      </c>
      <c r="G171" s="126">
        <f t="shared" si="9"/>
        <v>38400</v>
      </c>
      <c r="H171" s="126">
        <f t="shared" si="9"/>
        <v>13000</v>
      </c>
      <c r="I171" s="127">
        <f t="shared" si="9"/>
        <v>65623</v>
      </c>
    </row>
    <row r="172" spans="1:9" ht="12.75">
      <c r="A172" s="124" t="s">
        <v>321</v>
      </c>
      <c r="B172" s="125" t="s">
        <v>60</v>
      </c>
      <c r="C172" s="126">
        <f>C96</f>
        <v>1079</v>
      </c>
      <c r="D172" s="126">
        <f>D145</f>
        <v>1200</v>
      </c>
      <c r="E172" s="126"/>
      <c r="F172" s="126"/>
      <c r="G172" s="126"/>
      <c r="H172" s="126"/>
      <c r="I172" s="127"/>
    </row>
    <row r="173" spans="1:9" ht="12.75">
      <c r="A173" s="124" t="s">
        <v>324</v>
      </c>
      <c r="B173" s="125" t="s">
        <v>61</v>
      </c>
      <c r="C173" s="126">
        <f>C114+C146</f>
        <v>12338</v>
      </c>
      <c r="D173" s="126">
        <f>D146</f>
        <v>43652</v>
      </c>
      <c r="E173" s="126">
        <f>E114+E146</f>
        <v>0</v>
      </c>
      <c r="F173" s="126">
        <f>F114+F146</f>
        <v>0</v>
      </c>
      <c r="G173" s="126">
        <f>G114+G146</f>
        <v>38400</v>
      </c>
      <c r="H173" s="126">
        <f>H114+H146</f>
        <v>12000</v>
      </c>
      <c r="I173" s="127">
        <f>I114+I146</f>
        <v>50400</v>
      </c>
    </row>
    <row r="174" spans="1:9" ht="12.75">
      <c r="A174" s="124" t="s">
        <v>325</v>
      </c>
      <c r="B174" s="125" t="s">
        <v>142</v>
      </c>
      <c r="C174" s="126">
        <f aca="true" t="shared" si="10" ref="C174:I174">C115</f>
        <v>11512</v>
      </c>
      <c r="D174" s="126">
        <f t="shared" si="10"/>
        <v>0</v>
      </c>
      <c r="E174" s="126">
        <f t="shared" si="10"/>
        <v>0</v>
      </c>
      <c r="F174" s="126">
        <f t="shared" si="10"/>
        <v>4500</v>
      </c>
      <c r="G174" s="126">
        <f t="shared" si="10"/>
        <v>0</v>
      </c>
      <c r="H174" s="126">
        <f t="shared" si="10"/>
        <v>0</v>
      </c>
      <c r="I174" s="127">
        <f t="shared" si="10"/>
        <v>4500</v>
      </c>
    </row>
    <row r="175" spans="1:9" ht="12.75">
      <c r="A175" s="124" t="s">
        <v>326</v>
      </c>
      <c r="B175" s="125" t="s">
        <v>62</v>
      </c>
      <c r="C175" s="126">
        <f aca="true" t="shared" si="11" ref="C175:I175">C116+C147</f>
        <v>11881</v>
      </c>
      <c r="D175" s="126">
        <f t="shared" si="11"/>
        <v>0</v>
      </c>
      <c r="E175" s="126">
        <f t="shared" si="11"/>
        <v>179</v>
      </c>
      <c r="F175" s="126">
        <f t="shared" si="11"/>
        <v>9723</v>
      </c>
      <c r="G175" s="126">
        <f t="shared" si="11"/>
        <v>0</v>
      </c>
      <c r="H175" s="126">
        <f t="shared" si="11"/>
        <v>0</v>
      </c>
      <c r="I175" s="127">
        <f t="shared" si="11"/>
        <v>9723</v>
      </c>
    </row>
    <row r="176" spans="1:9" ht="12.75">
      <c r="A176" s="124" t="s">
        <v>263</v>
      </c>
      <c r="B176" s="125" t="s">
        <v>63</v>
      </c>
      <c r="C176" s="126">
        <f>C117</f>
        <v>1730</v>
      </c>
      <c r="D176" s="126">
        <f>D117+D148</f>
        <v>144</v>
      </c>
      <c r="E176" s="126">
        <f>E117</f>
        <v>0</v>
      </c>
      <c r="F176" s="126">
        <f>F117</f>
        <v>0</v>
      </c>
      <c r="G176" s="126">
        <f>G117+G148</f>
        <v>0</v>
      </c>
      <c r="H176" s="126">
        <f>H117</f>
        <v>1000</v>
      </c>
      <c r="I176" s="127">
        <f>I117+I148</f>
        <v>1000</v>
      </c>
    </row>
    <row r="177" spans="1:9" ht="12.75">
      <c r="A177" s="124" t="s">
        <v>64</v>
      </c>
      <c r="B177" s="128" t="s">
        <v>65</v>
      </c>
      <c r="C177" s="126">
        <f aca="true" t="shared" si="12" ref="C177:I177">SUM(C178:C180)</f>
        <v>104594</v>
      </c>
      <c r="D177" s="126">
        <f t="shared" si="12"/>
        <v>11109</v>
      </c>
      <c r="E177" s="126">
        <f t="shared" si="12"/>
        <v>24266</v>
      </c>
      <c r="F177" s="126">
        <f t="shared" si="12"/>
        <v>119623</v>
      </c>
      <c r="G177" s="126">
        <f t="shared" si="12"/>
        <v>9963</v>
      </c>
      <c r="H177" s="126">
        <f t="shared" si="12"/>
        <v>24987</v>
      </c>
      <c r="I177" s="127">
        <f t="shared" si="12"/>
        <v>154573</v>
      </c>
    </row>
    <row r="178" spans="1:9" ht="12.75">
      <c r="A178" s="124" t="s">
        <v>219</v>
      </c>
      <c r="B178" s="125" t="s">
        <v>66</v>
      </c>
      <c r="C178" s="126">
        <f>C119+C150+C98</f>
        <v>66932</v>
      </c>
      <c r="D178" s="126">
        <f aca="true" t="shared" si="13" ref="D178:I180">D119+D150</f>
        <v>6928</v>
      </c>
      <c r="E178" s="126">
        <f t="shared" si="13"/>
        <v>14630</v>
      </c>
      <c r="F178" s="126">
        <f t="shared" si="13"/>
        <v>76298</v>
      </c>
      <c r="G178" s="126">
        <f t="shared" si="13"/>
        <v>6021</v>
      </c>
      <c r="H178" s="126">
        <f t="shared" si="13"/>
        <v>15361</v>
      </c>
      <c r="I178" s="127">
        <f t="shared" si="13"/>
        <v>97680</v>
      </c>
    </row>
    <row r="179" spans="1:9" ht="12.75">
      <c r="A179" s="124" t="s">
        <v>67</v>
      </c>
      <c r="B179" s="125" t="s">
        <v>68</v>
      </c>
      <c r="C179" s="126">
        <f>C120+C151+C99</f>
        <v>27557</v>
      </c>
      <c r="D179" s="126">
        <f t="shared" si="13"/>
        <v>2947</v>
      </c>
      <c r="E179" s="126">
        <f t="shared" si="13"/>
        <v>6793</v>
      </c>
      <c r="F179" s="126">
        <f t="shared" si="13"/>
        <v>31325</v>
      </c>
      <c r="G179" s="126">
        <f t="shared" si="13"/>
        <v>2642</v>
      </c>
      <c r="H179" s="126">
        <f t="shared" si="13"/>
        <v>6626</v>
      </c>
      <c r="I179" s="127">
        <f t="shared" si="13"/>
        <v>40593</v>
      </c>
    </row>
    <row r="180" spans="1:9" ht="12.75">
      <c r="A180" s="124" t="s">
        <v>327</v>
      </c>
      <c r="B180" s="125" t="s">
        <v>69</v>
      </c>
      <c r="C180" s="126">
        <f>C121+C152+C100</f>
        <v>10105</v>
      </c>
      <c r="D180" s="126">
        <f t="shared" si="13"/>
        <v>1234</v>
      </c>
      <c r="E180" s="126">
        <f t="shared" si="13"/>
        <v>2843</v>
      </c>
      <c r="F180" s="126">
        <f t="shared" si="13"/>
        <v>12000</v>
      </c>
      <c r="G180" s="126">
        <f t="shared" si="13"/>
        <v>1300</v>
      </c>
      <c r="H180" s="126">
        <f t="shared" si="13"/>
        <v>3000</v>
      </c>
      <c r="I180" s="127">
        <f t="shared" si="13"/>
        <v>16300</v>
      </c>
    </row>
    <row r="181" spans="1:9" ht="12.75">
      <c r="A181" s="124" t="s">
        <v>70</v>
      </c>
      <c r="B181" s="128" t="s">
        <v>71</v>
      </c>
      <c r="C181" s="126">
        <f>SUM(C185:C195)</f>
        <v>180</v>
      </c>
      <c r="D181" s="126">
        <f>SUM(D182:D195)</f>
        <v>623809</v>
      </c>
      <c r="E181" s="126">
        <f>SUM(E185:E195)</f>
        <v>0</v>
      </c>
      <c r="F181" s="126">
        <f>SUM(F185:F195)</f>
        <v>0</v>
      </c>
      <c r="G181" s="126">
        <f>SUM(G183:G195)</f>
        <v>592374</v>
      </c>
      <c r="H181" s="126">
        <f>SUM(H185:H195)</f>
        <v>0</v>
      </c>
      <c r="I181" s="127">
        <f>SUM(I183:I195)</f>
        <v>592374</v>
      </c>
    </row>
    <row r="182" spans="1:9" ht="12.75">
      <c r="A182" s="124" t="s">
        <v>108</v>
      </c>
      <c r="B182" s="136" t="s">
        <v>456</v>
      </c>
      <c r="C182" s="126"/>
      <c r="D182" s="126">
        <f>D123</f>
        <v>10268</v>
      </c>
      <c r="E182" s="126"/>
      <c r="F182" s="126"/>
      <c r="G182" s="126"/>
      <c r="H182" s="126"/>
      <c r="I182" s="127"/>
    </row>
    <row r="183" spans="1:9" ht="12.75">
      <c r="A183" s="124" t="s">
        <v>417</v>
      </c>
      <c r="B183" s="137" t="s">
        <v>416</v>
      </c>
      <c r="C183" s="126"/>
      <c r="D183" s="126">
        <f>D124</f>
        <v>15692</v>
      </c>
      <c r="E183" s="126"/>
      <c r="F183" s="126"/>
      <c r="G183" s="126">
        <f>G124</f>
        <v>17125</v>
      </c>
      <c r="H183" s="126"/>
      <c r="I183" s="127">
        <f>SUM(G183:H183)</f>
        <v>17125</v>
      </c>
    </row>
    <row r="184" spans="1:9" ht="12.75">
      <c r="A184" s="124" t="s">
        <v>275</v>
      </c>
      <c r="B184" s="125" t="s">
        <v>113</v>
      </c>
      <c r="C184" s="126"/>
      <c r="D184" s="126">
        <f aca="true" t="shared" si="14" ref="D184:D192">D125+D154</f>
        <v>567</v>
      </c>
      <c r="E184" s="126"/>
      <c r="F184" s="126"/>
      <c r="G184" s="126">
        <f>G125</f>
        <v>500</v>
      </c>
      <c r="H184" s="126"/>
      <c r="I184" s="127">
        <f>SUM(G184:H184)</f>
        <v>500</v>
      </c>
    </row>
    <row r="185" spans="1:9" ht="12.75">
      <c r="A185" s="124" t="s">
        <v>74</v>
      </c>
      <c r="B185" s="125" t="s">
        <v>75</v>
      </c>
      <c r="C185" s="126">
        <f>C126+C155+C102</f>
        <v>0</v>
      </c>
      <c r="D185" s="126">
        <f t="shared" si="14"/>
        <v>129695</v>
      </c>
      <c r="E185" s="126">
        <f aca="true" t="shared" si="15" ref="E185:I187">E126+E155</f>
        <v>0</v>
      </c>
      <c r="F185" s="126">
        <f t="shared" si="15"/>
        <v>0</v>
      </c>
      <c r="G185" s="126">
        <f t="shared" si="15"/>
        <v>96987</v>
      </c>
      <c r="H185" s="126">
        <f t="shared" si="15"/>
        <v>0</v>
      </c>
      <c r="I185" s="127">
        <f t="shared" si="15"/>
        <v>96987</v>
      </c>
    </row>
    <row r="186" spans="1:9" ht="12.75">
      <c r="A186" s="124" t="s">
        <v>76</v>
      </c>
      <c r="B186" s="125" t="s">
        <v>77</v>
      </c>
      <c r="C186" s="126">
        <f>C127+C156+C103</f>
        <v>0</v>
      </c>
      <c r="D186" s="126">
        <f t="shared" si="14"/>
        <v>113379</v>
      </c>
      <c r="E186" s="126">
        <f t="shared" si="15"/>
        <v>0</v>
      </c>
      <c r="F186" s="126">
        <f t="shared" si="15"/>
        <v>0</v>
      </c>
      <c r="G186" s="126">
        <f t="shared" si="15"/>
        <v>156000</v>
      </c>
      <c r="H186" s="126">
        <f t="shared" si="15"/>
        <v>0</v>
      </c>
      <c r="I186" s="127">
        <f t="shared" si="15"/>
        <v>156000</v>
      </c>
    </row>
    <row r="187" spans="1:9" ht="12.75">
      <c r="A187" s="124" t="s">
        <v>78</v>
      </c>
      <c r="B187" s="125" t="s">
        <v>79</v>
      </c>
      <c r="C187" s="126">
        <f>C128+C157+C104</f>
        <v>0</v>
      </c>
      <c r="D187" s="126">
        <f t="shared" si="14"/>
        <v>230800</v>
      </c>
      <c r="E187" s="126">
        <f t="shared" si="15"/>
        <v>0</v>
      </c>
      <c r="F187" s="126">
        <f t="shared" si="15"/>
        <v>0</v>
      </c>
      <c r="G187" s="126">
        <f t="shared" si="15"/>
        <v>131352</v>
      </c>
      <c r="H187" s="126">
        <f t="shared" si="15"/>
        <v>0</v>
      </c>
      <c r="I187" s="127">
        <f t="shared" si="15"/>
        <v>131352</v>
      </c>
    </row>
    <row r="188" spans="1:9" ht="12.75">
      <c r="A188" s="124" t="s">
        <v>80</v>
      </c>
      <c r="B188" s="125" t="s">
        <v>81</v>
      </c>
      <c r="C188" s="126">
        <f>C129</f>
        <v>0</v>
      </c>
      <c r="D188" s="126">
        <f t="shared" si="14"/>
        <v>69277</v>
      </c>
      <c r="E188" s="126">
        <f>E129</f>
        <v>0</v>
      </c>
      <c r="F188" s="126">
        <f>F129</f>
        <v>0</v>
      </c>
      <c r="G188" s="126">
        <f>G129+G158</f>
        <v>51000</v>
      </c>
      <c r="H188" s="126">
        <f>H129</f>
        <v>0</v>
      </c>
      <c r="I188" s="127">
        <f>I129+I158</f>
        <v>51000</v>
      </c>
    </row>
    <row r="189" spans="1:9" ht="12.75">
      <c r="A189" s="124" t="s">
        <v>82</v>
      </c>
      <c r="B189" s="125" t="s">
        <v>83</v>
      </c>
      <c r="C189" s="126">
        <f>C130+C159</f>
        <v>0</v>
      </c>
      <c r="D189" s="126">
        <f t="shared" si="14"/>
        <v>16344</v>
      </c>
      <c r="E189" s="126">
        <f aca="true" t="shared" si="16" ref="E189:F192">E130+E159</f>
        <v>0</v>
      </c>
      <c r="F189" s="126">
        <f t="shared" si="16"/>
        <v>0</v>
      </c>
      <c r="G189" s="126">
        <f>G130+G159</f>
        <v>15300</v>
      </c>
      <c r="H189" s="126">
        <f>H130+H159</f>
        <v>0</v>
      </c>
      <c r="I189" s="127">
        <f>I130+I159</f>
        <v>15300</v>
      </c>
    </row>
    <row r="190" spans="1:9" ht="12.75">
      <c r="A190" s="124" t="s">
        <v>84</v>
      </c>
      <c r="B190" s="125" t="s">
        <v>85</v>
      </c>
      <c r="C190" s="126">
        <f>C131+C160+C107</f>
        <v>180</v>
      </c>
      <c r="D190" s="126">
        <f t="shared" si="14"/>
        <v>11156</v>
      </c>
      <c r="E190" s="126">
        <f t="shared" si="16"/>
        <v>0</v>
      </c>
      <c r="F190" s="126">
        <f t="shared" si="16"/>
        <v>0</v>
      </c>
      <c r="G190" s="126">
        <f>G131+G160</f>
        <v>12000</v>
      </c>
      <c r="H190" s="126">
        <f>H131+H160</f>
        <v>0</v>
      </c>
      <c r="I190" s="127">
        <f>I131+I160</f>
        <v>12000</v>
      </c>
    </row>
    <row r="191" spans="1:9" ht="12.75">
      <c r="A191" s="124" t="s">
        <v>86</v>
      </c>
      <c r="B191" s="125" t="s">
        <v>87</v>
      </c>
      <c r="C191" s="126">
        <f>C132+C161</f>
        <v>0</v>
      </c>
      <c r="D191" s="126">
        <f t="shared" si="14"/>
        <v>5143</v>
      </c>
      <c r="E191" s="126">
        <f t="shared" si="16"/>
        <v>0</v>
      </c>
      <c r="F191" s="126">
        <f t="shared" si="16"/>
        <v>0</v>
      </c>
      <c r="G191" s="126">
        <f>G132+G161</f>
        <v>6000</v>
      </c>
      <c r="H191" s="126">
        <f>H132+H161</f>
        <v>0</v>
      </c>
      <c r="I191" s="127">
        <f>I132+I161</f>
        <v>6000</v>
      </c>
    </row>
    <row r="192" spans="1:9" ht="12.75">
      <c r="A192" s="124" t="s">
        <v>88</v>
      </c>
      <c r="B192" s="125" t="s">
        <v>89</v>
      </c>
      <c r="C192" s="126">
        <f>C133+C162</f>
        <v>0</v>
      </c>
      <c r="D192" s="126">
        <f t="shared" si="14"/>
        <v>9617</v>
      </c>
      <c r="E192" s="126">
        <f t="shared" si="16"/>
        <v>0</v>
      </c>
      <c r="F192" s="126">
        <f t="shared" si="16"/>
        <v>0</v>
      </c>
      <c r="G192" s="126">
        <f>G133+G162</f>
        <v>11000</v>
      </c>
      <c r="H192" s="126">
        <f>H133+H162</f>
        <v>0</v>
      </c>
      <c r="I192" s="127">
        <f>I133+I162</f>
        <v>11000</v>
      </c>
    </row>
    <row r="193" spans="1:9" ht="12.75">
      <c r="A193" s="124" t="s">
        <v>90</v>
      </c>
      <c r="B193" s="125" t="s">
        <v>91</v>
      </c>
      <c r="C193" s="126">
        <f aca="true" t="shared" si="17" ref="C193:E194">C134</f>
        <v>0</v>
      </c>
      <c r="D193" s="126">
        <f t="shared" si="17"/>
        <v>0</v>
      </c>
      <c r="E193" s="126">
        <f t="shared" si="17"/>
        <v>0</v>
      </c>
      <c r="F193" s="126">
        <f aca="true" t="shared" si="18" ref="F193:I194">F134</f>
        <v>0</v>
      </c>
      <c r="G193" s="126">
        <f t="shared" si="18"/>
        <v>9810</v>
      </c>
      <c r="H193" s="126">
        <f t="shared" si="18"/>
        <v>0</v>
      </c>
      <c r="I193" s="127">
        <f t="shared" si="18"/>
        <v>9810</v>
      </c>
    </row>
    <row r="194" spans="1:9" ht="12.75">
      <c r="A194" s="124" t="s">
        <v>241</v>
      </c>
      <c r="B194" s="125" t="s">
        <v>92</v>
      </c>
      <c r="C194" s="126">
        <f t="shared" si="17"/>
        <v>0</v>
      </c>
      <c r="D194" s="126">
        <f>D135</f>
        <v>8215</v>
      </c>
      <c r="E194" s="126">
        <f t="shared" si="17"/>
        <v>0</v>
      </c>
      <c r="F194" s="126">
        <f t="shared" si="18"/>
        <v>0</v>
      </c>
      <c r="G194" s="126">
        <f t="shared" si="18"/>
        <v>5000</v>
      </c>
      <c r="H194" s="126">
        <f t="shared" si="18"/>
        <v>0</v>
      </c>
      <c r="I194" s="127">
        <f t="shared" si="18"/>
        <v>5000</v>
      </c>
    </row>
    <row r="195" spans="1:9" ht="12.75">
      <c r="A195" s="124" t="s">
        <v>420</v>
      </c>
      <c r="B195" s="125" t="s">
        <v>93</v>
      </c>
      <c r="C195" s="126">
        <f aca="true" t="shared" si="19" ref="C195:I195">C136+C163</f>
        <v>0</v>
      </c>
      <c r="D195" s="126">
        <f t="shared" si="19"/>
        <v>3656</v>
      </c>
      <c r="E195" s="126">
        <f t="shared" si="19"/>
        <v>0</v>
      </c>
      <c r="F195" s="126">
        <f t="shared" si="19"/>
        <v>0</v>
      </c>
      <c r="G195" s="126">
        <f t="shared" si="19"/>
        <v>80300</v>
      </c>
      <c r="H195" s="126">
        <f t="shared" si="19"/>
        <v>0</v>
      </c>
      <c r="I195" s="127">
        <f t="shared" si="19"/>
        <v>80300</v>
      </c>
    </row>
    <row r="196" spans="1:9" ht="12.75">
      <c r="A196" s="124" t="s">
        <v>358</v>
      </c>
      <c r="B196" s="125" t="s">
        <v>352</v>
      </c>
      <c r="C196" s="126">
        <f aca="true" t="shared" si="20" ref="C196:I196">SUM(C197)</f>
        <v>0</v>
      </c>
      <c r="D196" s="126">
        <f t="shared" si="20"/>
        <v>800</v>
      </c>
      <c r="E196" s="126">
        <f t="shared" si="20"/>
        <v>0</v>
      </c>
      <c r="F196" s="126">
        <f t="shared" si="20"/>
        <v>0</v>
      </c>
      <c r="G196" s="126">
        <f t="shared" si="20"/>
        <v>1000</v>
      </c>
      <c r="H196" s="126">
        <f t="shared" si="20"/>
        <v>0</v>
      </c>
      <c r="I196" s="127">
        <f t="shared" si="20"/>
        <v>1000</v>
      </c>
    </row>
    <row r="197" spans="1:9" ht="12.75">
      <c r="A197" s="124" t="s">
        <v>357</v>
      </c>
      <c r="B197" s="125" t="s">
        <v>197</v>
      </c>
      <c r="C197" s="126">
        <f aca="true" t="shared" si="21" ref="C197:E198">C137</f>
        <v>0</v>
      </c>
      <c r="D197" s="126">
        <f t="shared" si="21"/>
        <v>800</v>
      </c>
      <c r="E197" s="126">
        <f t="shared" si="21"/>
        <v>0</v>
      </c>
      <c r="F197" s="126">
        <f aca="true" t="shared" si="22" ref="F197:I198">F137</f>
        <v>0</v>
      </c>
      <c r="G197" s="126">
        <f t="shared" si="22"/>
        <v>1000</v>
      </c>
      <c r="H197" s="126">
        <f t="shared" si="22"/>
        <v>0</v>
      </c>
      <c r="I197" s="127">
        <f t="shared" si="22"/>
        <v>1000</v>
      </c>
    </row>
    <row r="198" spans="1:9" ht="12.75">
      <c r="A198" s="124" t="s">
        <v>94</v>
      </c>
      <c r="B198" s="128" t="s">
        <v>95</v>
      </c>
      <c r="C198" s="126">
        <f t="shared" si="21"/>
        <v>0</v>
      </c>
      <c r="D198" s="126">
        <f>D138+D164</f>
        <v>6997</v>
      </c>
      <c r="E198" s="126">
        <f t="shared" si="21"/>
        <v>0</v>
      </c>
      <c r="F198" s="126">
        <f t="shared" si="22"/>
        <v>0</v>
      </c>
      <c r="G198" s="126">
        <f>G138+G164</f>
        <v>7340</v>
      </c>
      <c r="H198" s="126">
        <f t="shared" si="22"/>
        <v>0</v>
      </c>
      <c r="I198" s="127">
        <f>I138+I164</f>
        <v>7340</v>
      </c>
    </row>
    <row r="199" spans="1:9" ht="12.75">
      <c r="A199" s="124" t="s">
        <v>96</v>
      </c>
      <c r="B199" s="128"/>
      <c r="C199" s="126"/>
      <c r="D199" s="126">
        <f>D139</f>
        <v>61194</v>
      </c>
      <c r="E199" s="126"/>
      <c r="F199" s="126"/>
      <c r="G199" s="126">
        <f>G139</f>
        <v>0</v>
      </c>
      <c r="H199" s="126"/>
      <c r="I199" s="127">
        <f>I139</f>
        <v>0</v>
      </c>
    </row>
    <row r="200" spans="1:9" ht="12.75">
      <c r="A200" s="120" t="s">
        <v>99</v>
      </c>
      <c r="B200" s="121"/>
      <c r="C200" s="122">
        <f aca="true" t="shared" si="23" ref="C200:I200">C167+C171+C177+C181+C196+C198+C199</f>
        <v>607263</v>
      </c>
      <c r="D200" s="122">
        <f t="shared" si="23"/>
        <v>765279</v>
      </c>
      <c r="E200" s="122">
        <f t="shared" si="23"/>
        <v>143719</v>
      </c>
      <c r="F200" s="122">
        <f t="shared" si="23"/>
        <v>666330</v>
      </c>
      <c r="G200" s="131">
        <f t="shared" si="23"/>
        <v>665722</v>
      </c>
      <c r="H200" s="122">
        <f t="shared" si="23"/>
        <v>176037</v>
      </c>
      <c r="I200" s="123">
        <f t="shared" si="23"/>
        <v>1508089</v>
      </c>
    </row>
    <row r="201" spans="1:9" ht="12.75">
      <c r="A201" s="120" t="s">
        <v>100</v>
      </c>
      <c r="B201" s="121"/>
      <c r="C201" s="126"/>
      <c r="D201" s="126"/>
      <c r="E201" s="126"/>
      <c r="F201" s="126"/>
      <c r="G201" s="129"/>
      <c r="H201" s="126"/>
      <c r="I201" s="127"/>
    </row>
    <row r="202" spans="1:9" ht="12.75">
      <c r="A202" s="120" t="s">
        <v>502</v>
      </c>
      <c r="B202" s="121"/>
      <c r="C202" s="126"/>
      <c r="D202" s="126"/>
      <c r="E202" s="126"/>
      <c r="F202" s="126"/>
      <c r="G202" s="126"/>
      <c r="H202" s="126"/>
      <c r="I202" s="127"/>
    </row>
    <row r="203" spans="1:9" ht="12.75">
      <c r="A203" s="124" t="s">
        <v>322</v>
      </c>
      <c r="B203" s="128" t="s">
        <v>59</v>
      </c>
      <c r="C203" s="122">
        <f>SUM(C204:C207)</f>
        <v>33406</v>
      </c>
      <c r="D203" s="126"/>
      <c r="E203" s="126"/>
      <c r="F203" s="122"/>
      <c r="G203" s="122"/>
      <c r="H203" s="122"/>
      <c r="I203" s="123"/>
    </row>
    <row r="204" spans="1:9" ht="12.75">
      <c r="A204" s="124" t="s">
        <v>321</v>
      </c>
      <c r="B204" s="125" t="s">
        <v>60</v>
      </c>
      <c r="C204" s="126">
        <v>32600</v>
      </c>
      <c r="D204" s="126"/>
      <c r="E204" s="126"/>
      <c r="F204" s="126"/>
      <c r="G204" s="126"/>
      <c r="H204" s="126"/>
      <c r="I204" s="127"/>
    </row>
    <row r="205" spans="1:9" ht="12.75">
      <c r="A205" s="124" t="s">
        <v>325</v>
      </c>
      <c r="B205" s="125" t="s">
        <v>142</v>
      </c>
      <c r="C205" s="126">
        <v>723</v>
      </c>
      <c r="D205" s="126"/>
      <c r="E205" s="126"/>
      <c r="F205" s="126"/>
      <c r="G205" s="126"/>
      <c r="H205" s="126"/>
      <c r="I205" s="127"/>
    </row>
    <row r="206" spans="1:9" ht="12.75">
      <c r="A206" s="124" t="s">
        <v>326</v>
      </c>
      <c r="B206" s="125" t="s">
        <v>62</v>
      </c>
      <c r="C206" s="126">
        <v>43</v>
      </c>
      <c r="D206" s="126"/>
      <c r="E206" s="126"/>
      <c r="F206" s="126"/>
      <c r="G206" s="126"/>
      <c r="H206" s="126"/>
      <c r="I206" s="127"/>
    </row>
    <row r="207" spans="1:9" ht="12.75">
      <c r="A207" s="124" t="s">
        <v>263</v>
      </c>
      <c r="B207" s="125" t="s">
        <v>63</v>
      </c>
      <c r="C207" s="126">
        <v>40</v>
      </c>
      <c r="D207" s="126"/>
      <c r="E207" s="126"/>
      <c r="F207" s="126"/>
      <c r="G207" s="126"/>
      <c r="H207" s="126"/>
      <c r="I207" s="127"/>
    </row>
    <row r="208" spans="1:9" ht="12.75">
      <c r="A208" s="124" t="s">
        <v>64</v>
      </c>
      <c r="B208" s="128" t="s">
        <v>65</v>
      </c>
      <c r="C208" s="126">
        <f>SUM(C209:C211)</f>
        <v>5911</v>
      </c>
      <c r="D208" s="126"/>
      <c r="E208" s="126"/>
      <c r="F208" s="126"/>
      <c r="G208" s="126"/>
      <c r="H208" s="126"/>
      <c r="I208" s="127"/>
    </row>
    <row r="209" spans="1:9" ht="12.75">
      <c r="A209" s="124" t="s">
        <v>219</v>
      </c>
      <c r="B209" s="125" t="s">
        <v>66</v>
      </c>
      <c r="C209" s="126">
        <v>3685</v>
      </c>
      <c r="D209" s="126"/>
      <c r="E209" s="126"/>
      <c r="F209" s="126"/>
      <c r="G209" s="126"/>
      <c r="H209" s="126"/>
      <c r="I209" s="127"/>
    </row>
    <row r="210" spans="1:9" ht="12.75">
      <c r="A210" s="124" t="s">
        <v>67</v>
      </c>
      <c r="B210" s="125" t="s">
        <v>68</v>
      </c>
      <c r="C210" s="126">
        <v>1570</v>
      </c>
      <c r="D210" s="126"/>
      <c r="E210" s="126"/>
      <c r="F210" s="126"/>
      <c r="G210" s="126"/>
      <c r="H210" s="126"/>
      <c r="I210" s="127"/>
    </row>
    <row r="211" spans="1:9" ht="12.75">
      <c r="A211" s="124" t="s">
        <v>327</v>
      </c>
      <c r="B211" s="125" t="s">
        <v>69</v>
      </c>
      <c r="C211" s="126">
        <v>656</v>
      </c>
      <c r="D211" s="126"/>
      <c r="E211" s="126"/>
      <c r="F211" s="126"/>
      <c r="G211" s="126"/>
      <c r="H211" s="126"/>
      <c r="I211" s="127"/>
    </row>
    <row r="212" spans="1:9" ht="12.75">
      <c r="A212" s="124" t="s">
        <v>70</v>
      </c>
      <c r="B212" s="128" t="s">
        <v>71</v>
      </c>
      <c r="C212" s="126">
        <f>SUM(C213:C217)</f>
        <v>10194</v>
      </c>
      <c r="D212" s="126"/>
      <c r="E212" s="126"/>
      <c r="F212" s="126"/>
      <c r="G212" s="126"/>
      <c r="H212" s="126"/>
      <c r="I212" s="127"/>
    </row>
    <row r="213" spans="1:9" ht="12.75">
      <c r="A213" s="124" t="s">
        <v>417</v>
      </c>
      <c r="B213" s="137" t="s">
        <v>416</v>
      </c>
      <c r="C213" s="126">
        <v>1750</v>
      </c>
      <c r="D213" s="126"/>
      <c r="E213" s="126"/>
      <c r="F213" s="126"/>
      <c r="G213" s="126"/>
      <c r="H213" s="126"/>
      <c r="I213" s="127"/>
    </row>
    <row r="214" spans="1:9" ht="12.75">
      <c r="A214" s="124" t="s">
        <v>74</v>
      </c>
      <c r="B214" s="125" t="s">
        <v>75</v>
      </c>
      <c r="C214" s="126">
        <v>1428</v>
      </c>
      <c r="D214" s="126"/>
      <c r="E214" s="126"/>
      <c r="F214" s="126"/>
      <c r="G214" s="126"/>
      <c r="H214" s="126"/>
      <c r="I214" s="127"/>
    </row>
    <row r="215" spans="1:9" ht="12.75">
      <c r="A215" s="124" t="s">
        <v>103</v>
      </c>
      <c r="B215" s="125" t="s">
        <v>77</v>
      </c>
      <c r="C215" s="126">
        <v>4638</v>
      </c>
      <c r="D215" s="126"/>
      <c r="E215" s="126"/>
      <c r="F215" s="126"/>
      <c r="G215" s="126"/>
      <c r="H215" s="126"/>
      <c r="I215" s="127"/>
    </row>
    <row r="216" spans="1:9" ht="12.75">
      <c r="A216" s="124" t="s">
        <v>78</v>
      </c>
      <c r="B216" s="125" t="s">
        <v>79</v>
      </c>
      <c r="C216" s="126">
        <v>2096</v>
      </c>
      <c r="D216" s="126"/>
      <c r="E216" s="126"/>
      <c r="F216" s="126"/>
      <c r="G216" s="126"/>
      <c r="H216" s="126"/>
      <c r="I216" s="127"/>
    </row>
    <row r="217" spans="1:9" ht="12.75">
      <c r="A217" s="124" t="s">
        <v>104</v>
      </c>
      <c r="B217" s="125" t="s">
        <v>85</v>
      </c>
      <c r="C217" s="126">
        <v>282</v>
      </c>
      <c r="D217" s="126"/>
      <c r="E217" s="126"/>
      <c r="F217" s="126"/>
      <c r="G217" s="126"/>
      <c r="H217" s="126"/>
      <c r="I217" s="127"/>
    </row>
    <row r="218" spans="1:9" ht="12.75">
      <c r="A218" s="120" t="s">
        <v>102</v>
      </c>
      <c r="B218" s="121"/>
      <c r="C218" s="122">
        <f>C203+C208+C212</f>
        <v>49511</v>
      </c>
      <c r="D218" s="122"/>
      <c r="E218" s="122"/>
      <c r="F218" s="122">
        <f>F203+F208+F212</f>
        <v>0</v>
      </c>
      <c r="G218" s="122"/>
      <c r="H218" s="122"/>
      <c r="I218" s="123">
        <f>I203+I208+I212</f>
        <v>0</v>
      </c>
    </row>
    <row r="219" spans="1:9" ht="12.75">
      <c r="A219" s="120" t="s">
        <v>503</v>
      </c>
      <c r="B219" s="121"/>
      <c r="C219" s="126"/>
      <c r="D219" s="126"/>
      <c r="E219" s="126"/>
      <c r="F219" s="126"/>
      <c r="G219" s="126"/>
      <c r="H219" s="126"/>
      <c r="I219" s="127"/>
    </row>
    <row r="220" spans="1:9" ht="12.75">
      <c r="A220" s="124" t="s">
        <v>322</v>
      </c>
      <c r="B220" s="128" t="s">
        <v>59</v>
      </c>
      <c r="C220" s="126">
        <f>C221</f>
        <v>14109</v>
      </c>
      <c r="D220" s="126"/>
      <c r="E220" s="126"/>
      <c r="F220" s="126">
        <f>F221</f>
        <v>15460</v>
      </c>
      <c r="G220" s="126"/>
      <c r="H220" s="126"/>
      <c r="I220" s="127">
        <f>I221</f>
        <v>15460</v>
      </c>
    </row>
    <row r="221" spans="1:9" ht="12.75">
      <c r="A221" s="124" t="s">
        <v>324</v>
      </c>
      <c r="B221" s="125" t="s">
        <v>61</v>
      </c>
      <c r="C221" s="126">
        <v>14109</v>
      </c>
      <c r="D221" s="126"/>
      <c r="E221" s="126"/>
      <c r="F221" s="138">
        <v>15460</v>
      </c>
      <c r="G221" s="126"/>
      <c r="H221" s="126"/>
      <c r="I221" s="127">
        <f>SUM(F221:H221)</f>
        <v>15460</v>
      </c>
    </row>
    <row r="222" spans="1:9" ht="12.75">
      <c r="A222" s="124" t="s">
        <v>64</v>
      </c>
      <c r="B222" s="128" t="s">
        <v>65</v>
      </c>
      <c r="C222" s="126">
        <f>C223+C224+C225</f>
        <v>1421</v>
      </c>
      <c r="D222" s="126"/>
      <c r="E222" s="126"/>
      <c r="F222" s="126">
        <f>F223+F224+F225</f>
        <v>3488</v>
      </c>
      <c r="G222" s="126"/>
      <c r="H222" s="126"/>
      <c r="I222" s="127">
        <f>I223+I224+I225</f>
        <v>3488</v>
      </c>
    </row>
    <row r="223" spans="1:9" ht="12.75">
      <c r="A223" s="124" t="s">
        <v>219</v>
      </c>
      <c r="B223" s="125" t="s">
        <v>66</v>
      </c>
      <c r="C223" s="126">
        <v>748</v>
      </c>
      <c r="D223" s="126"/>
      <c r="E223" s="126"/>
      <c r="F223" s="126">
        <v>2000</v>
      </c>
      <c r="G223" s="126"/>
      <c r="H223" s="126"/>
      <c r="I223" s="127">
        <f>SUM(F223:H223)</f>
        <v>2000</v>
      </c>
    </row>
    <row r="224" spans="1:9" ht="12.75">
      <c r="A224" s="124" t="s">
        <v>67</v>
      </c>
      <c r="B224" s="125" t="s">
        <v>68</v>
      </c>
      <c r="C224" s="126">
        <v>464</v>
      </c>
      <c r="D224" s="126"/>
      <c r="E224" s="126"/>
      <c r="F224" s="126">
        <v>900</v>
      </c>
      <c r="G224" s="126"/>
      <c r="H224" s="126"/>
      <c r="I224" s="127">
        <f>SUM(F224:H224)</f>
        <v>900</v>
      </c>
    </row>
    <row r="225" spans="1:9" ht="12.75">
      <c r="A225" s="124" t="s">
        <v>327</v>
      </c>
      <c r="B225" s="125" t="s">
        <v>69</v>
      </c>
      <c r="C225" s="126">
        <v>209</v>
      </c>
      <c r="D225" s="126"/>
      <c r="E225" s="126"/>
      <c r="F225" s="126">
        <v>588</v>
      </c>
      <c r="G225" s="126"/>
      <c r="H225" s="126"/>
      <c r="I225" s="127">
        <f>SUM(F225:H225)</f>
        <v>588</v>
      </c>
    </row>
    <row r="226" spans="1:9" ht="12.75">
      <c r="A226" s="124" t="s">
        <v>70</v>
      </c>
      <c r="B226" s="128" t="s">
        <v>71</v>
      </c>
      <c r="C226" s="126">
        <f>C227+C228+C229</f>
        <v>11970</v>
      </c>
      <c r="D226" s="126"/>
      <c r="E226" s="126"/>
      <c r="F226" s="126">
        <f>F227+F228+F229</f>
        <v>5620</v>
      </c>
      <c r="G226" s="126"/>
      <c r="H226" s="126"/>
      <c r="I226" s="127">
        <f>I227+I228+I229</f>
        <v>5620</v>
      </c>
    </row>
    <row r="227" spans="1:9" ht="12.75">
      <c r="A227" s="124" t="s">
        <v>74</v>
      </c>
      <c r="B227" s="125" t="s">
        <v>75</v>
      </c>
      <c r="C227" s="126"/>
      <c r="D227" s="126"/>
      <c r="E227" s="126"/>
      <c r="F227" s="126">
        <v>3620</v>
      </c>
      <c r="G227" s="126"/>
      <c r="H227" s="126"/>
      <c r="I227" s="127">
        <f>SUM(F227:H227)</f>
        <v>3620</v>
      </c>
    </row>
    <row r="228" spans="1:9" ht="12.75">
      <c r="A228" s="124" t="s">
        <v>103</v>
      </c>
      <c r="B228" s="125" t="s">
        <v>77</v>
      </c>
      <c r="C228" s="126">
        <v>9036</v>
      </c>
      <c r="D228" s="126"/>
      <c r="E228" s="126"/>
      <c r="F228" s="126"/>
      <c r="G228" s="126"/>
      <c r="H228" s="126"/>
      <c r="I228" s="127">
        <f>SUM(F228:H228)</f>
        <v>0</v>
      </c>
    </row>
    <row r="229" spans="1:9" ht="12.75">
      <c r="A229" s="124" t="s">
        <v>78</v>
      </c>
      <c r="B229" s="125" t="s">
        <v>79</v>
      </c>
      <c r="C229" s="126">
        <v>2934</v>
      </c>
      <c r="D229" s="126"/>
      <c r="E229" s="126"/>
      <c r="F229" s="126">
        <v>2000</v>
      </c>
      <c r="G229" s="126"/>
      <c r="H229" s="126"/>
      <c r="I229" s="127">
        <f>SUM(F229:H229)</f>
        <v>2000</v>
      </c>
    </row>
    <row r="230" spans="1:9" ht="12.75">
      <c r="A230" s="120" t="s">
        <v>102</v>
      </c>
      <c r="B230" s="121"/>
      <c r="C230" s="122">
        <f>C220+C222+C226</f>
        <v>27500</v>
      </c>
      <c r="D230" s="122"/>
      <c r="E230" s="122"/>
      <c r="F230" s="122">
        <f>F220+F222+F226</f>
        <v>24568</v>
      </c>
      <c r="G230" s="122"/>
      <c r="H230" s="122"/>
      <c r="I230" s="123">
        <f>I220+I222+I226</f>
        <v>24568</v>
      </c>
    </row>
    <row r="231" spans="1:9" ht="12.75">
      <c r="A231" s="120" t="s">
        <v>504</v>
      </c>
      <c r="B231" s="121"/>
      <c r="C231" s="126"/>
      <c r="D231" s="126"/>
      <c r="E231" s="126"/>
      <c r="F231" s="126"/>
      <c r="G231" s="126"/>
      <c r="H231" s="126"/>
      <c r="I231" s="127"/>
    </row>
    <row r="232" spans="1:9" ht="12.75">
      <c r="A232" s="124" t="s">
        <v>322</v>
      </c>
      <c r="B232" s="128" t="s">
        <v>59</v>
      </c>
      <c r="C232" s="126"/>
      <c r="D232" s="126"/>
      <c r="E232" s="126"/>
      <c r="F232" s="126">
        <f>F233</f>
        <v>38736</v>
      </c>
      <c r="G232" s="126"/>
      <c r="H232" s="126"/>
      <c r="I232" s="127">
        <f>I233</f>
        <v>38736</v>
      </c>
    </row>
    <row r="233" spans="1:9" ht="12.75">
      <c r="A233" s="124" t="s">
        <v>321</v>
      </c>
      <c r="B233" s="125" t="s">
        <v>60</v>
      </c>
      <c r="C233" s="126"/>
      <c r="D233" s="126"/>
      <c r="E233" s="126"/>
      <c r="F233" s="126">
        <v>38736</v>
      </c>
      <c r="G233" s="126"/>
      <c r="H233" s="126"/>
      <c r="I233" s="127">
        <f>SUM(F233:H233)</f>
        <v>38736</v>
      </c>
    </row>
    <row r="234" spans="1:9" ht="12.75">
      <c r="A234" s="124" t="s">
        <v>64</v>
      </c>
      <c r="B234" s="128" t="s">
        <v>65</v>
      </c>
      <c r="C234" s="126"/>
      <c r="D234" s="126"/>
      <c r="E234" s="126"/>
      <c r="F234" s="126">
        <f>SUM(F235:F237)</f>
        <v>7011</v>
      </c>
      <c r="G234" s="126"/>
      <c r="H234" s="126"/>
      <c r="I234" s="127">
        <f>I235+I236+I237</f>
        <v>7011</v>
      </c>
    </row>
    <row r="235" spans="1:9" ht="12.75">
      <c r="A235" s="124" t="s">
        <v>219</v>
      </c>
      <c r="B235" s="125" t="s">
        <v>66</v>
      </c>
      <c r="C235" s="126"/>
      <c r="D235" s="126"/>
      <c r="E235" s="126"/>
      <c r="F235" s="126">
        <v>4452</v>
      </c>
      <c r="G235" s="126"/>
      <c r="H235" s="126"/>
      <c r="I235" s="127">
        <f>SUM(F235:H235)</f>
        <v>4452</v>
      </c>
    </row>
    <row r="236" spans="1:9" ht="12.75">
      <c r="A236" s="124" t="s">
        <v>67</v>
      </c>
      <c r="B236" s="125" t="s">
        <v>68</v>
      </c>
      <c r="C236" s="126"/>
      <c r="D236" s="126"/>
      <c r="E236" s="126"/>
      <c r="F236" s="126">
        <v>1859</v>
      </c>
      <c r="G236" s="126"/>
      <c r="H236" s="126"/>
      <c r="I236" s="127">
        <f>SUM(F236:H236)</f>
        <v>1859</v>
      </c>
    </row>
    <row r="237" spans="1:9" ht="12.75">
      <c r="A237" s="124" t="s">
        <v>327</v>
      </c>
      <c r="B237" s="125" t="s">
        <v>69</v>
      </c>
      <c r="C237" s="126"/>
      <c r="D237" s="126"/>
      <c r="E237" s="126"/>
      <c r="F237" s="126">
        <v>700</v>
      </c>
      <c r="G237" s="126"/>
      <c r="H237" s="126"/>
      <c r="I237" s="127">
        <f>SUM(F237:H237)</f>
        <v>700</v>
      </c>
    </row>
    <row r="238" spans="1:9" ht="12.75">
      <c r="A238" s="124" t="s">
        <v>70</v>
      </c>
      <c r="B238" s="128" t="s">
        <v>71</v>
      </c>
      <c r="C238" s="126">
        <f>C241+C242+C243</f>
        <v>0</v>
      </c>
      <c r="D238" s="126"/>
      <c r="E238" s="126"/>
      <c r="F238" s="126">
        <f>SUM(F239:F244)</f>
        <v>27583</v>
      </c>
      <c r="G238" s="126"/>
      <c r="H238" s="126"/>
      <c r="I238" s="133">
        <f>SUM(I239:I244)</f>
        <v>27583</v>
      </c>
    </row>
    <row r="239" spans="1:9" ht="12.75">
      <c r="A239" s="124" t="s">
        <v>454</v>
      </c>
      <c r="B239" s="128" t="s">
        <v>456</v>
      </c>
      <c r="C239" s="126"/>
      <c r="D239" s="126"/>
      <c r="E239" s="126"/>
      <c r="F239" s="126">
        <v>500</v>
      </c>
      <c r="G239" s="126"/>
      <c r="H239" s="126"/>
      <c r="I239" s="133">
        <f aca="true" t="shared" si="24" ref="I239:I244">SUM(F239:H239)</f>
        <v>500</v>
      </c>
    </row>
    <row r="240" spans="1:9" ht="12.75">
      <c r="A240" s="124" t="s">
        <v>417</v>
      </c>
      <c r="B240" s="125" t="s">
        <v>73</v>
      </c>
      <c r="C240" s="126"/>
      <c r="D240" s="126"/>
      <c r="E240" s="126"/>
      <c r="F240" s="126">
        <v>2000</v>
      </c>
      <c r="G240" s="126"/>
      <c r="H240" s="126"/>
      <c r="I240" s="133">
        <f t="shared" si="24"/>
        <v>2000</v>
      </c>
    </row>
    <row r="241" spans="1:9" ht="12.75">
      <c r="A241" s="124" t="s">
        <v>74</v>
      </c>
      <c r="B241" s="125" t="s">
        <v>75</v>
      </c>
      <c r="C241" s="126"/>
      <c r="D241" s="126"/>
      <c r="E241" s="126"/>
      <c r="F241" s="126">
        <v>1501</v>
      </c>
      <c r="G241" s="126"/>
      <c r="H241" s="126"/>
      <c r="I241" s="133">
        <f t="shared" si="24"/>
        <v>1501</v>
      </c>
    </row>
    <row r="242" spans="1:9" ht="12.75">
      <c r="A242" s="124" t="s">
        <v>239</v>
      </c>
      <c r="B242" s="125" t="s">
        <v>77</v>
      </c>
      <c r="C242" s="126"/>
      <c r="D242" s="126"/>
      <c r="E242" s="126"/>
      <c r="F242" s="126">
        <v>1000</v>
      </c>
      <c r="G242" s="126"/>
      <c r="H242" s="126"/>
      <c r="I242" s="133">
        <f t="shared" si="24"/>
        <v>1000</v>
      </c>
    </row>
    <row r="243" spans="1:9" ht="12.75">
      <c r="A243" s="124" t="s">
        <v>78</v>
      </c>
      <c r="B243" s="125" t="s">
        <v>79</v>
      </c>
      <c r="C243" s="126"/>
      <c r="D243" s="126"/>
      <c r="E243" s="126"/>
      <c r="F243" s="126">
        <v>22082</v>
      </c>
      <c r="G243" s="126"/>
      <c r="H243" s="126"/>
      <c r="I243" s="133">
        <f t="shared" si="24"/>
        <v>22082</v>
      </c>
    </row>
    <row r="244" spans="1:9" ht="12.75">
      <c r="A244" s="124" t="s">
        <v>104</v>
      </c>
      <c r="B244" s="125" t="s">
        <v>85</v>
      </c>
      <c r="C244" s="126"/>
      <c r="D244" s="126"/>
      <c r="E244" s="126"/>
      <c r="F244" s="126">
        <v>500</v>
      </c>
      <c r="G244" s="126"/>
      <c r="H244" s="126"/>
      <c r="I244" s="133">
        <f t="shared" si="24"/>
        <v>500</v>
      </c>
    </row>
    <row r="245" spans="1:9" ht="12.75">
      <c r="A245" s="120" t="s">
        <v>102</v>
      </c>
      <c r="B245" s="121"/>
      <c r="C245" s="122">
        <f>C238</f>
        <v>0</v>
      </c>
      <c r="D245" s="122"/>
      <c r="E245" s="122"/>
      <c r="F245" s="122">
        <f>F238+F234+F232</f>
        <v>73330</v>
      </c>
      <c r="G245" s="122"/>
      <c r="H245" s="122"/>
      <c r="I245" s="146">
        <f>I238+I234+I232</f>
        <v>73330</v>
      </c>
    </row>
    <row r="246" spans="1:9" ht="12.75">
      <c r="A246" s="120" t="s">
        <v>505</v>
      </c>
      <c r="B246" s="121"/>
      <c r="C246" s="126"/>
      <c r="D246" s="126"/>
      <c r="E246" s="126"/>
      <c r="F246" s="126"/>
      <c r="G246" s="126"/>
      <c r="H246" s="126"/>
      <c r="I246" s="127"/>
    </row>
    <row r="247" spans="1:9" ht="12.75">
      <c r="A247" s="124" t="s">
        <v>70</v>
      </c>
      <c r="B247" s="128" t="s">
        <v>71</v>
      </c>
      <c r="C247" s="126"/>
      <c r="D247" s="126"/>
      <c r="E247" s="126"/>
      <c r="F247" s="126">
        <f>SUM(F248)</f>
        <v>0</v>
      </c>
      <c r="G247" s="126"/>
      <c r="H247" s="126"/>
      <c r="I247" s="127">
        <f>SUM(I248)</f>
        <v>0</v>
      </c>
    </row>
    <row r="248" spans="1:9" ht="12.75">
      <c r="A248" s="124" t="s">
        <v>78</v>
      </c>
      <c r="B248" s="125" t="s">
        <v>79</v>
      </c>
      <c r="C248" s="126"/>
      <c r="D248" s="126"/>
      <c r="E248" s="126"/>
      <c r="F248" s="126"/>
      <c r="G248" s="126"/>
      <c r="H248" s="126"/>
      <c r="I248" s="127">
        <f>SUM(F248:H248)</f>
        <v>0</v>
      </c>
    </row>
    <row r="249" spans="1:9" ht="12.75">
      <c r="A249" s="124" t="s">
        <v>96</v>
      </c>
      <c r="B249" s="121"/>
      <c r="C249" s="126">
        <v>967407</v>
      </c>
      <c r="D249" s="126"/>
      <c r="E249" s="126"/>
      <c r="F249" s="126">
        <v>22761</v>
      </c>
      <c r="G249" s="126"/>
      <c r="H249" s="126"/>
      <c r="I249" s="127">
        <f>SUM(F249:H249)</f>
        <v>22761</v>
      </c>
    </row>
    <row r="250" spans="1:9" ht="12.75">
      <c r="A250" s="120" t="s">
        <v>102</v>
      </c>
      <c r="B250" s="121"/>
      <c r="C250" s="122">
        <f>C249</f>
        <v>967407</v>
      </c>
      <c r="D250" s="122"/>
      <c r="E250" s="122"/>
      <c r="F250" s="122">
        <f>F249+F247</f>
        <v>22761</v>
      </c>
      <c r="G250" s="122"/>
      <c r="H250" s="122"/>
      <c r="I250" s="123">
        <f>SUM(F250:H250)</f>
        <v>22761</v>
      </c>
    </row>
    <row r="251" spans="1:9" ht="12.75">
      <c r="A251" s="120" t="s">
        <v>506</v>
      </c>
      <c r="B251" s="121"/>
      <c r="C251" s="126"/>
      <c r="D251" s="126"/>
      <c r="E251" s="126"/>
      <c r="F251" s="126"/>
      <c r="G251" s="126"/>
      <c r="H251" s="126"/>
      <c r="I251" s="127"/>
    </row>
    <row r="252" spans="1:9" ht="12.75">
      <c r="A252" s="124" t="s">
        <v>70</v>
      </c>
      <c r="B252" s="128" t="s">
        <v>71</v>
      </c>
      <c r="C252" s="126">
        <f>C255+C253+C254</f>
        <v>0</v>
      </c>
      <c r="D252" s="126"/>
      <c r="E252" s="126"/>
      <c r="F252" s="126">
        <f>F255+F253+F254</f>
        <v>0</v>
      </c>
      <c r="G252" s="126">
        <f>G255+G253+G254</f>
        <v>0</v>
      </c>
      <c r="H252" s="126"/>
      <c r="I252" s="127">
        <f>I255+I253+I254</f>
        <v>0</v>
      </c>
    </row>
    <row r="253" spans="1:9" ht="12.75">
      <c r="A253" s="124" t="s">
        <v>74</v>
      </c>
      <c r="B253" s="125" t="s">
        <v>75</v>
      </c>
      <c r="C253" s="126"/>
      <c r="D253" s="126"/>
      <c r="E253" s="126"/>
      <c r="F253" s="126"/>
      <c r="G253" s="126"/>
      <c r="H253" s="126"/>
      <c r="I253" s="127">
        <f>SUM(F253:H253)</f>
        <v>0</v>
      </c>
    </row>
    <row r="254" spans="1:9" ht="12.75">
      <c r="A254" s="124" t="s">
        <v>239</v>
      </c>
      <c r="B254" s="125" t="s">
        <v>77</v>
      </c>
      <c r="C254" s="126"/>
      <c r="D254" s="126"/>
      <c r="E254" s="126"/>
      <c r="F254" s="126"/>
      <c r="G254" s="126"/>
      <c r="H254" s="126"/>
      <c r="I254" s="127">
        <f>SUM(F254:H254)</f>
        <v>0</v>
      </c>
    </row>
    <row r="255" spans="1:9" ht="12.75">
      <c r="A255" s="124" t="s">
        <v>78</v>
      </c>
      <c r="B255" s="125" t="s">
        <v>79</v>
      </c>
      <c r="C255" s="126"/>
      <c r="D255" s="126"/>
      <c r="E255" s="126"/>
      <c r="F255" s="126"/>
      <c r="G255" s="126"/>
      <c r="H255" s="126"/>
      <c r="I255" s="127">
        <f>SUM(F255:H255)</f>
        <v>0</v>
      </c>
    </row>
    <row r="256" spans="1:9" ht="12.75">
      <c r="A256" s="124" t="s">
        <v>96</v>
      </c>
      <c r="B256" s="128"/>
      <c r="C256" s="126">
        <v>181275</v>
      </c>
      <c r="D256" s="126"/>
      <c r="E256" s="126"/>
      <c r="F256" s="129"/>
      <c r="G256" s="126"/>
      <c r="H256" s="126"/>
      <c r="I256" s="127">
        <f>SUM(F256:H256)</f>
        <v>0</v>
      </c>
    </row>
    <row r="257" spans="1:9" ht="12.75">
      <c r="A257" s="120" t="s">
        <v>102</v>
      </c>
      <c r="B257" s="121"/>
      <c r="C257" s="122">
        <f>C252+C256</f>
        <v>181275</v>
      </c>
      <c r="D257" s="122"/>
      <c r="E257" s="122"/>
      <c r="F257" s="122">
        <f>F252+F256</f>
        <v>0</v>
      </c>
      <c r="G257" s="122">
        <f>G252+G256</f>
        <v>0</v>
      </c>
      <c r="H257" s="122"/>
      <c r="I257" s="123">
        <f>I252+I256</f>
        <v>0</v>
      </c>
    </row>
    <row r="258" spans="1:9" ht="12.75">
      <c r="A258" s="120" t="s">
        <v>349</v>
      </c>
      <c r="B258" s="121"/>
      <c r="C258" s="122"/>
      <c r="D258" s="122"/>
      <c r="E258" s="122"/>
      <c r="F258" s="122"/>
      <c r="G258" s="122"/>
      <c r="H258" s="122"/>
      <c r="I258" s="123"/>
    </row>
    <row r="259" spans="1:9" ht="12.75">
      <c r="A259" s="124" t="s">
        <v>322</v>
      </c>
      <c r="B259" s="128" t="s">
        <v>59</v>
      </c>
      <c r="C259" s="122">
        <f>SUM(C260)</f>
        <v>0</v>
      </c>
      <c r="D259" s="122"/>
      <c r="E259" s="122"/>
      <c r="F259" s="122"/>
      <c r="G259" s="122"/>
      <c r="H259" s="122"/>
      <c r="I259" s="123"/>
    </row>
    <row r="260" spans="1:9" ht="12.75">
      <c r="A260" s="124" t="s">
        <v>324</v>
      </c>
      <c r="B260" s="125" t="s">
        <v>61</v>
      </c>
      <c r="C260" s="126"/>
      <c r="D260" s="122"/>
      <c r="E260" s="122"/>
      <c r="F260" s="122"/>
      <c r="G260" s="122"/>
      <c r="H260" s="122"/>
      <c r="I260" s="123"/>
    </row>
    <row r="261" spans="1:9" ht="12.75">
      <c r="A261" s="124" t="s">
        <v>240</v>
      </c>
      <c r="B261" s="128" t="s">
        <v>65</v>
      </c>
      <c r="C261" s="122">
        <f>SUM(C262:C264)</f>
        <v>0</v>
      </c>
      <c r="D261" s="122"/>
      <c r="E261" s="122"/>
      <c r="F261" s="122"/>
      <c r="G261" s="122"/>
      <c r="H261" s="122"/>
      <c r="I261" s="123"/>
    </row>
    <row r="262" spans="1:9" ht="12.75">
      <c r="A262" s="124" t="s">
        <v>219</v>
      </c>
      <c r="B262" s="125" t="s">
        <v>66</v>
      </c>
      <c r="C262" s="126"/>
      <c r="D262" s="122"/>
      <c r="E262" s="122"/>
      <c r="F262" s="122"/>
      <c r="G262" s="122"/>
      <c r="H262" s="122"/>
      <c r="I262" s="123"/>
    </row>
    <row r="263" spans="1:9" ht="12.75">
      <c r="A263" s="124" t="s">
        <v>67</v>
      </c>
      <c r="B263" s="125" t="s">
        <v>68</v>
      </c>
      <c r="C263" s="126"/>
      <c r="D263" s="122"/>
      <c r="E263" s="122"/>
      <c r="F263" s="122"/>
      <c r="G263" s="122"/>
      <c r="H263" s="122"/>
      <c r="I263" s="123"/>
    </row>
    <row r="264" spans="1:9" ht="12.75">
      <c r="A264" s="124" t="s">
        <v>327</v>
      </c>
      <c r="B264" s="125" t="s">
        <v>69</v>
      </c>
      <c r="C264" s="126"/>
      <c r="D264" s="122"/>
      <c r="E264" s="122"/>
      <c r="F264" s="122"/>
      <c r="G264" s="122"/>
      <c r="H264" s="122"/>
      <c r="I264" s="123"/>
    </row>
    <row r="265" spans="1:9" ht="12.75">
      <c r="A265" s="124" t="s">
        <v>70</v>
      </c>
      <c r="B265" s="128" t="s">
        <v>71</v>
      </c>
      <c r="C265" s="122">
        <f>SUM(C266:C268)</f>
        <v>0</v>
      </c>
      <c r="D265" s="122"/>
      <c r="E265" s="122"/>
      <c r="F265" s="122">
        <f>SUM(F266:F268)</f>
        <v>394</v>
      </c>
      <c r="G265" s="122">
        <f>SUM(G266:G268)</f>
        <v>0</v>
      </c>
      <c r="H265" s="122">
        <f>SUM(H266:H268)</f>
        <v>0</v>
      </c>
      <c r="I265" s="123">
        <f>SUM(I266:I268)</f>
        <v>394</v>
      </c>
    </row>
    <row r="266" spans="1:9" ht="12.75">
      <c r="A266" s="124" t="s">
        <v>237</v>
      </c>
      <c r="B266" s="125" t="s">
        <v>73</v>
      </c>
      <c r="C266" s="126"/>
      <c r="D266" s="122"/>
      <c r="E266" s="122"/>
      <c r="F266" s="126">
        <v>372</v>
      </c>
      <c r="G266" s="126"/>
      <c r="H266" s="126"/>
      <c r="I266" s="127">
        <f>SUM(F266:H266)</f>
        <v>372</v>
      </c>
    </row>
    <row r="267" spans="1:9" ht="12.75">
      <c r="A267" s="124" t="s">
        <v>78</v>
      </c>
      <c r="B267" s="125" t="s">
        <v>79</v>
      </c>
      <c r="C267" s="126"/>
      <c r="D267" s="122"/>
      <c r="E267" s="122"/>
      <c r="F267" s="126">
        <v>22</v>
      </c>
      <c r="G267" s="126"/>
      <c r="H267" s="126"/>
      <c r="I267" s="127">
        <f>SUM(F267:H267)</f>
        <v>22</v>
      </c>
    </row>
    <row r="268" spans="1:9" ht="12.75">
      <c r="A268" s="124" t="s">
        <v>88</v>
      </c>
      <c r="B268" s="125" t="s">
        <v>89</v>
      </c>
      <c r="C268" s="126"/>
      <c r="D268" s="122"/>
      <c r="E268" s="122"/>
      <c r="F268" s="126"/>
      <c r="G268" s="126"/>
      <c r="H268" s="126"/>
      <c r="I268" s="127"/>
    </row>
    <row r="269" spans="1:9" ht="12.75">
      <c r="A269" s="120" t="s">
        <v>102</v>
      </c>
      <c r="B269" s="121"/>
      <c r="C269" s="122">
        <f>C265+C261+C259</f>
        <v>0</v>
      </c>
      <c r="D269" s="122"/>
      <c r="E269" s="122"/>
      <c r="F269" s="122">
        <f>F265</f>
        <v>394</v>
      </c>
      <c r="G269" s="122">
        <f>G265</f>
        <v>0</v>
      </c>
      <c r="H269" s="122">
        <f>H265</f>
        <v>0</v>
      </c>
      <c r="I269" s="123">
        <f>I265</f>
        <v>394</v>
      </c>
    </row>
    <row r="270" spans="1:9" ht="12.75">
      <c r="A270" s="120" t="s">
        <v>507</v>
      </c>
      <c r="B270" s="121"/>
      <c r="C270" s="126"/>
      <c r="D270" s="126"/>
      <c r="E270" s="126"/>
      <c r="F270" s="126"/>
      <c r="G270" s="126"/>
      <c r="H270" s="126"/>
      <c r="I270" s="127"/>
    </row>
    <row r="271" spans="1:9" ht="12.75">
      <c r="A271" s="124" t="s">
        <v>322</v>
      </c>
      <c r="B271" s="128" t="s">
        <v>59</v>
      </c>
      <c r="C271" s="126">
        <f>SUM(C272:C276)</f>
        <v>47515</v>
      </c>
      <c r="D271" s="126"/>
      <c r="E271" s="126"/>
      <c r="F271" s="126">
        <f>SUM(F272:F275)</f>
        <v>54196</v>
      </c>
      <c r="G271" s="126">
        <f>SUM(G272:G275)</f>
        <v>0</v>
      </c>
      <c r="H271" s="126">
        <f>SUM(H272:H275)</f>
        <v>0</v>
      </c>
      <c r="I271" s="127">
        <f>SUM(I272:I275)</f>
        <v>54196</v>
      </c>
    </row>
    <row r="272" spans="1:9" ht="12.75">
      <c r="A272" s="124" t="s">
        <v>321</v>
      </c>
      <c r="B272" s="125" t="s">
        <v>60</v>
      </c>
      <c r="C272" s="126">
        <f>C204</f>
        <v>32600</v>
      </c>
      <c r="D272" s="126"/>
      <c r="E272" s="126"/>
      <c r="F272" s="126">
        <f>F204+F233</f>
        <v>38736</v>
      </c>
      <c r="G272" s="126"/>
      <c r="H272" s="126"/>
      <c r="I272" s="127">
        <f>SUM(F272:H272)</f>
        <v>38736</v>
      </c>
    </row>
    <row r="273" spans="1:9" ht="12.75">
      <c r="A273" s="124" t="s">
        <v>324</v>
      </c>
      <c r="B273" s="125" t="s">
        <v>61</v>
      </c>
      <c r="C273" s="126">
        <f>C221+C260</f>
        <v>14109</v>
      </c>
      <c r="D273" s="126"/>
      <c r="E273" s="126"/>
      <c r="F273" s="126">
        <f>F221</f>
        <v>15460</v>
      </c>
      <c r="G273" s="126"/>
      <c r="H273" s="126"/>
      <c r="I273" s="127">
        <f>SUM(F273:H273)</f>
        <v>15460</v>
      </c>
    </row>
    <row r="274" spans="1:9" ht="12.75">
      <c r="A274" s="124" t="s">
        <v>325</v>
      </c>
      <c r="B274" s="125" t="s">
        <v>142</v>
      </c>
      <c r="C274" s="126">
        <f>C205</f>
        <v>723</v>
      </c>
      <c r="D274" s="126"/>
      <c r="E274" s="126"/>
      <c r="F274" s="126"/>
      <c r="G274" s="126"/>
      <c r="H274" s="126"/>
      <c r="I274" s="127"/>
    </row>
    <row r="275" spans="1:9" ht="12.75">
      <c r="A275" s="124" t="s">
        <v>326</v>
      </c>
      <c r="B275" s="125" t="s">
        <v>62</v>
      </c>
      <c r="C275" s="126">
        <f>C206</f>
        <v>43</v>
      </c>
      <c r="D275" s="126"/>
      <c r="E275" s="126"/>
      <c r="F275" s="126"/>
      <c r="G275" s="126"/>
      <c r="H275" s="126"/>
      <c r="I275" s="127"/>
    </row>
    <row r="276" spans="1:9" ht="12.75">
      <c r="A276" s="124" t="s">
        <v>263</v>
      </c>
      <c r="B276" s="125" t="s">
        <v>63</v>
      </c>
      <c r="C276" s="126">
        <f>C207</f>
        <v>40</v>
      </c>
      <c r="D276" s="126"/>
      <c r="E276" s="126"/>
      <c r="F276" s="126"/>
      <c r="G276" s="126"/>
      <c r="H276" s="126"/>
      <c r="I276" s="127"/>
    </row>
    <row r="277" spans="1:9" ht="12.75">
      <c r="A277" s="124" t="s">
        <v>64</v>
      </c>
      <c r="B277" s="128" t="s">
        <v>65</v>
      </c>
      <c r="C277" s="126">
        <f>C278+C279+C280</f>
        <v>7332</v>
      </c>
      <c r="D277" s="126"/>
      <c r="E277" s="126"/>
      <c r="F277" s="126">
        <f>F278+F279+F280</f>
        <v>10499</v>
      </c>
      <c r="G277" s="126">
        <f>G278+G279+G280</f>
        <v>0</v>
      </c>
      <c r="H277" s="126">
        <f>H278+H279+H280</f>
        <v>0</v>
      </c>
      <c r="I277" s="127">
        <f>I278+I279+I280</f>
        <v>10499</v>
      </c>
    </row>
    <row r="278" spans="1:9" ht="12.75">
      <c r="A278" s="124" t="s">
        <v>219</v>
      </c>
      <c r="B278" s="125" t="s">
        <v>66</v>
      </c>
      <c r="C278" s="126">
        <f>C223+C209+C262</f>
        <v>4433</v>
      </c>
      <c r="D278" s="126"/>
      <c r="E278" s="126"/>
      <c r="F278" s="126">
        <f>F223+F209+F235</f>
        <v>6452</v>
      </c>
      <c r="G278" s="126">
        <f aca="true" t="shared" si="25" ref="G278:H280">G223+G209</f>
        <v>0</v>
      </c>
      <c r="H278" s="126">
        <f t="shared" si="25"/>
        <v>0</v>
      </c>
      <c r="I278" s="127">
        <f>I223+I209+I235</f>
        <v>6452</v>
      </c>
    </row>
    <row r="279" spans="1:9" ht="12.75">
      <c r="A279" s="124" t="s">
        <v>67</v>
      </c>
      <c r="B279" s="125" t="s">
        <v>68</v>
      </c>
      <c r="C279" s="126">
        <f>C224+C210+C263</f>
        <v>2034</v>
      </c>
      <c r="D279" s="126"/>
      <c r="E279" s="126"/>
      <c r="F279" s="126">
        <f>F224+F210+F236</f>
        <v>2759</v>
      </c>
      <c r="G279" s="126">
        <f t="shared" si="25"/>
        <v>0</v>
      </c>
      <c r="H279" s="126">
        <f t="shared" si="25"/>
        <v>0</v>
      </c>
      <c r="I279" s="127">
        <f>I224+I210+I236</f>
        <v>2759</v>
      </c>
    </row>
    <row r="280" spans="1:9" ht="12.75">
      <c r="A280" s="124" t="s">
        <v>327</v>
      </c>
      <c r="B280" s="125" t="s">
        <v>69</v>
      </c>
      <c r="C280" s="126">
        <f>C225+C211+C264</f>
        <v>865</v>
      </c>
      <c r="D280" s="126"/>
      <c r="E280" s="126"/>
      <c r="F280" s="126">
        <f>F225+F211+F237</f>
        <v>1288</v>
      </c>
      <c r="G280" s="126">
        <f t="shared" si="25"/>
        <v>0</v>
      </c>
      <c r="H280" s="126">
        <f t="shared" si="25"/>
        <v>0</v>
      </c>
      <c r="I280" s="127">
        <f>I225+I211+I237</f>
        <v>1288</v>
      </c>
    </row>
    <row r="281" spans="1:9" ht="12.75">
      <c r="A281" s="124" t="s">
        <v>70</v>
      </c>
      <c r="B281" s="128" t="s">
        <v>71</v>
      </c>
      <c r="C281" s="126">
        <f>SUM(C282:C287)</f>
        <v>22164</v>
      </c>
      <c r="D281" s="126"/>
      <c r="E281" s="126"/>
      <c r="F281" s="126">
        <f>SUM(F282:F287)</f>
        <v>33597</v>
      </c>
      <c r="G281" s="126">
        <f>SUM(G282:G287)</f>
        <v>0</v>
      </c>
      <c r="H281" s="126">
        <f>SUM(H282:H287)</f>
        <v>0</v>
      </c>
      <c r="I281" s="127">
        <f>SUM(I282:I287)</f>
        <v>33597</v>
      </c>
    </row>
    <row r="282" spans="1:9" ht="12.75">
      <c r="A282" s="124" t="s">
        <v>108</v>
      </c>
      <c r="B282" s="125" t="s">
        <v>109</v>
      </c>
      <c r="C282" s="126"/>
      <c r="D282" s="126"/>
      <c r="E282" s="126"/>
      <c r="F282" s="126">
        <f>F239</f>
        <v>500</v>
      </c>
      <c r="G282" s="126"/>
      <c r="H282" s="126"/>
      <c r="I282" s="127">
        <f>SUM(F282:H282)</f>
        <v>500</v>
      </c>
    </row>
    <row r="283" spans="1:9" ht="12.75">
      <c r="A283" s="124" t="s">
        <v>101</v>
      </c>
      <c r="B283" s="125" t="s">
        <v>73</v>
      </c>
      <c r="C283" s="126">
        <f>C266+C213</f>
        <v>1750</v>
      </c>
      <c r="D283" s="126"/>
      <c r="E283" s="126"/>
      <c r="F283" s="126">
        <f>F266+F213+F240</f>
        <v>2372</v>
      </c>
      <c r="G283" s="126">
        <f>G266</f>
        <v>0</v>
      </c>
      <c r="H283" s="126">
        <f>H266</f>
        <v>0</v>
      </c>
      <c r="I283" s="127">
        <f>I266+I213+I240</f>
        <v>2372</v>
      </c>
    </row>
    <row r="284" spans="1:9" ht="12.75">
      <c r="A284" s="124" t="s">
        <v>74</v>
      </c>
      <c r="B284" s="125" t="s">
        <v>75</v>
      </c>
      <c r="C284" s="126">
        <f>C214+C227+C241+C253</f>
        <v>1428</v>
      </c>
      <c r="D284" s="126"/>
      <c r="E284" s="126"/>
      <c r="F284" s="126">
        <f aca="true" t="shared" si="26" ref="F284:I285">F214+F227+F241+F253</f>
        <v>5121</v>
      </c>
      <c r="G284" s="126">
        <f t="shared" si="26"/>
        <v>0</v>
      </c>
      <c r="H284" s="126">
        <f t="shared" si="26"/>
        <v>0</v>
      </c>
      <c r="I284" s="127">
        <f t="shared" si="26"/>
        <v>5121</v>
      </c>
    </row>
    <row r="285" spans="1:9" ht="12.75">
      <c r="A285" s="124" t="s">
        <v>238</v>
      </c>
      <c r="B285" s="125" t="s">
        <v>77</v>
      </c>
      <c r="C285" s="126">
        <f>C215+C228+C242+C254</f>
        <v>13674</v>
      </c>
      <c r="D285" s="126"/>
      <c r="E285" s="126"/>
      <c r="F285" s="126">
        <f t="shared" si="26"/>
        <v>1000</v>
      </c>
      <c r="G285" s="126">
        <f t="shared" si="26"/>
        <v>0</v>
      </c>
      <c r="H285" s="126">
        <f t="shared" si="26"/>
        <v>0</v>
      </c>
      <c r="I285" s="127">
        <f t="shared" si="26"/>
        <v>1000</v>
      </c>
    </row>
    <row r="286" spans="1:9" ht="12.75">
      <c r="A286" s="124" t="s">
        <v>78</v>
      </c>
      <c r="B286" s="125" t="s">
        <v>79</v>
      </c>
      <c r="C286" s="126">
        <f>C216+C229+C243+C255+C267</f>
        <v>5030</v>
      </c>
      <c r="D286" s="126"/>
      <c r="E286" s="126"/>
      <c r="F286" s="126">
        <f>F216+F229+F243+F255+F267+F248</f>
        <v>24104</v>
      </c>
      <c r="G286" s="126">
        <f>G216+G229+G243+G255+G267</f>
        <v>0</v>
      </c>
      <c r="H286" s="126">
        <f>H216+H229+H243+H255+H267</f>
        <v>0</v>
      </c>
      <c r="I286" s="127">
        <f>SUM(F286:H286)</f>
        <v>24104</v>
      </c>
    </row>
    <row r="287" spans="1:9" ht="12.75">
      <c r="A287" s="124" t="s">
        <v>104</v>
      </c>
      <c r="B287" s="125" t="s">
        <v>85</v>
      </c>
      <c r="C287" s="126">
        <f>C217</f>
        <v>282</v>
      </c>
      <c r="D287" s="126"/>
      <c r="E287" s="126"/>
      <c r="F287" s="126">
        <f>F217+F244</f>
        <v>500</v>
      </c>
      <c r="G287" s="126">
        <f>G217</f>
        <v>0</v>
      </c>
      <c r="H287" s="126">
        <f>H217</f>
        <v>0</v>
      </c>
      <c r="I287" s="127">
        <f>I217+I244</f>
        <v>500</v>
      </c>
    </row>
    <row r="288" spans="1:9" ht="12.75">
      <c r="A288" s="124" t="s">
        <v>96</v>
      </c>
      <c r="B288" s="125"/>
      <c r="C288" s="126">
        <f>C256+C249</f>
        <v>1148682</v>
      </c>
      <c r="D288" s="126"/>
      <c r="E288" s="126"/>
      <c r="F288" s="126">
        <f>F256+F249</f>
        <v>22761</v>
      </c>
      <c r="G288" s="126">
        <f>G256+G249</f>
        <v>0</v>
      </c>
      <c r="H288" s="126">
        <f>H256+H249</f>
        <v>0</v>
      </c>
      <c r="I288" s="127">
        <f>I256+I249</f>
        <v>22761</v>
      </c>
    </row>
    <row r="289" spans="1:9" ht="12.75">
      <c r="A289" s="120" t="s">
        <v>106</v>
      </c>
      <c r="B289" s="121"/>
      <c r="C289" s="122">
        <f>C271+C277+C281+C288</f>
        <v>1225693</v>
      </c>
      <c r="D289" s="122"/>
      <c r="E289" s="122"/>
      <c r="F289" s="131">
        <f>F271+F277+F281+F288</f>
        <v>121053</v>
      </c>
      <c r="G289" s="122">
        <f>G271+G277+G281+G288</f>
        <v>0</v>
      </c>
      <c r="H289" s="122">
        <f>H271+H277+H281+H288</f>
        <v>0</v>
      </c>
      <c r="I289" s="123">
        <f>I271+I277+I281+I288</f>
        <v>121053</v>
      </c>
    </row>
    <row r="290" spans="1:9" ht="12.75">
      <c r="A290" s="120" t="s">
        <v>107</v>
      </c>
      <c r="B290" s="139"/>
      <c r="C290" s="126"/>
      <c r="D290" s="126"/>
      <c r="E290" s="126"/>
      <c r="F290" s="129"/>
      <c r="G290" s="126"/>
      <c r="H290" s="126"/>
      <c r="I290" s="127"/>
    </row>
    <row r="291" spans="1:9" ht="12.75">
      <c r="A291" s="120" t="s">
        <v>216</v>
      </c>
      <c r="B291" s="139"/>
      <c r="C291" s="126"/>
      <c r="D291" s="126"/>
      <c r="E291" s="126"/>
      <c r="F291" s="126"/>
      <c r="G291" s="126"/>
      <c r="H291" s="126"/>
      <c r="I291" s="127"/>
    </row>
    <row r="292" spans="1:9" ht="12.75">
      <c r="A292" s="124" t="s">
        <v>105</v>
      </c>
      <c r="B292" s="125" t="s">
        <v>56</v>
      </c>
      <c r="C292" s="126">
        <f>C293</f>
        <v>30674</v>
      </c>
      <c r="D292" s="126"/>
      <c r="E292" s="126"/>
      <c r="F292" s="126">
        <f>F293</f>
        <v>34604</v>
      </c>
      <c r="G292" s="126" t="s">
        <v>136</v>
      </c>
      <c r="H292" s="126"/>
      <c r="I292" s="127">
        <f>I293</f>
        <v>34604</v>
      </c>
    </row>
    <row r="293" spans="1:9" ht="12.75">
      <c r="A293" s="124" t="s">
        <v>280</v>
      </c>
      <c r="B293" s="125" t="s">
        <v>57</v>
      </c>
      <c r="C293" s="126">
        <v>30674</v>
      </c>
      <c r="D293" s="126"/>
      <c r="E293" s="126"/>
      <c r="F293" s="126">
        <v>34604</v>
      </c>
      <c r="G293" s="126"/>
      <c r="H293" s="126"/>
      <c r="I293" s="127">
        <f>SUM(F293:H293)</f>
        <v>34604</v>
      </c>
    </row>
    <row r="294" spans="1:9" ht="12.75">
      <c r="A294" s="124" t="s">
        <v>322</v>
      </c>
      <c r="B294" s="125" t="s">
        <v>59</v>
      </c>
      <c r="C294" s="126">
        <f>SUM(C295:C297)</f>
        <v>411</v>
      </c>
      <c r="D294" s="126"/>
      <c r="E294" s="126">
        <f>SUM(E295:E297)</f>
        <v>75</v>
      </c>
      <c r="F294" s="126">
        <f>SUM(F295:F297)</f>
        <v>700</v>
      </c>
      <c r="G294" s="126"/>
      <c r="H294" s="126"/>
      <c r="I294" s="127">
        <f>SUM(I295:I297)</f>
        <v>700</v>
      </c>
    </row>
    <row r="295" spans="1:9" ht="12.75">
      <c r="A295" s="124" t="s">
        <v>324</v>
      </c>
      <c r="B295" s="125" t="s">
        <v>61</v>
      </c>
      <c r="C295" s="126">
        <v>35</v>
      </c>
      <c r="D295" s="126"/>
      <c r="E295" s="126"/>
      <c r="F295" s="129">
        <v>700</v>
      </c>
      <c r="G295" s="126"/>
      <c r="H295" s="126"/>
      <c r="I295" s="127">
        <f aca="true" t="shared" si="27" ref="I295:I308">SUM(F295:H295)</f>
        <v>700</v>
      </c>
    </row>
    <row r="296" spans="1:9" ht="12.75">
      <c r="A296" s="124" t="s">
        <v>325</v>
      </c>
      <c r="B296" s="125" t="s">
        <v>142</v>
      </c>
      <c r="C296" s="126">
        <v>258</v>
      </c>
      <c r="D296" s="126"/>
      <c r="E296" s="126">
        <v>75</v>
      </c>
      <c r="F296" s="126"/>
      <c r="G296" s="126"/>
      <c r="H296" s="126"/>
      <c r="I296" s="127">
        <f>SUM(F296:H296)</f>
        <v>0</v>
      </c>
    </row>
    <row r="297" spans="1:9" ht="12.75">
      <c r="A297" s="124" t="s">
        <v>263</v>
      </c>
      <c r="B297" s="125" t="s">
        <v>63</v>
      </c>
      <c r="C297" s="126">
        <v>118</v>
      </c>
      <c r="D297" s="126"/>
      <c r="E297" s="126"/>
      <c r="F297" s="126"/>
      <c r="G297" s="126"/>
      <c r="H297" s="126"/>
      <c r="I297" s="127">
        <f t="shared" si="27"/>
        <v>0</v>
      </c>
    </row>
    <row r="298" spans="1:9" ht="12.75">
      <c r="A298" s="124" t="s">
        <v>64</v>
      </c>
      <c r="B298" s="128" t="s">
        <v>65</v>
      </c>
      <c r="C298" s="126">
        <f>SUM(C299:C301)</f>
        <v>5807</v>
      </c>
      <c r="D298" s="126"/>
      <c r="E298" s="126"/>
      <c r="F298" s="126">
        <f>F299+F300+F301</f>
        <v>5876</v>
      </c>
      <c r="G298" s="126"/>
      <c r="H298" s="126"/>
      <c r="I298" s="127">
        <f t="shared" si="27"/>
        <v>5876</v>
      </c>
    </row>
    <row r="299" spans="1:9" ht="12.75">
      <c r="A299" s="124" t="s">
        <v>219</v>
      </c>
      <c r="B299" s="125" t="s">
        <v>66</v>
      </c>
      <c r="C299" s="126">
        <v>3435</v>
      </c>
      <c r="D299" s="126"/>
      <c r="E299" s="126"/>
      <c r="F299" s="126">
        <v>3467</v>
      </c>
      <c r="G299" s="126"/>
      <c r="H299" s="126"/>
      <c r="I299" s="127">
        <f t="shared" si="27"/>
        <v>3467</v>
      </c>
    </row>
    <row r="300" spans="1:9" ht="12.75">
      <c r="A300" s="124" t="s">
        <v>236</v>
      </c>
      <c r="B300" s="125" t="s">
        <v>68</v>
      </c>
      <c r="C300" s="126">
        <v>1709</v>
      </c>
      <c r="D300" s="126"/>
      <c r="E300" s="126"/>
      <c r="F300" s="126">
        <v>1709</v>
      </c>
      <c r="G300" s="126"/>
      <c r="H300" s="126"/>
      <c r="I300" s="127">
        <f t="shared" si="27"/>
        <v>1709</v>
      </c>
    </row>
    <row r="301" spans="1:9" ht="12.75">
      <c r="A301" s="124" t="s">
        <v>327</v>
      </c>
      <c r="B301" s="125" t="s">
        <v>69</v>
      </c>
      <c r="C301" s="126">
        <v>663</v>
      </c>
      <c r="D301" s="126"/>
      <c r="E301" s="126"/>
      <c r="F301" s="126">
        <v>700</v>
      </c>
      <c r="G301" s="126"/>
      <c r="H301" s="126"/>
      <c r="I301" s="127">
        <f t="shared" si="27"/>
        <v>700</v>
      </c>
    </row>
    <row r="302" spans="1:9" ht="12.75">
      <c r="A302" s="124" t="s">
        <v>70</v>
      </c>
      <c r="B302" s="125" t="s">
        <v>71</v>
      </c>
      <c r="C302" s="126">
        <f>C306</f>
        <v>25</v>
      </c>
      <c r="D302" s="126">
        <f>SUM(D303:D308)</f>
        <v>4840</v>
      </c>
      <c r="E302" s="126"/>
      <c r="F302" s="126">
        <f>SUM(F303:F308)</f>
        <v>448</v>
      </c>
      <c r="G302" s="126">
        <f>SUM(G303:G308)</f>
        <v>5792</v>
      </c>
      <c r="H302" s="126"/>
      <c r="I302" s="127">
        <f t="shared" si="27"/>
        <v>6240</v>
      </c>
    </row>
    <row r="303" spans="1:9" ht="12.75">
      <c r="A303" s="124" t="s">
        <v>108</v>
      </c>
      <c r="B303" s="125" t="s">
        <v>109</v>
      </c>
      <c r="C303" s="126"/>
      <c r="D303" s="126">
        <v>2568</v>
      </c>
      <c r="E303" s="126"/>
      <c r="F303" s="126"/>
      <c r="G303" s="126">
        <v>2600</v>
      </c>
      <c r="H303" s="126"/>
      <c r="I303" s="127">
        <f t="shared" si="27"/>
        <v>2600</v>
      </c>
    </row>
    <row r="304" spans="1:9" ht="12.75">
      <c r="A304" s="124" t="s">
        <v>101</v>
      </c>
      <c r="B304" s="125" t="s">
        <v>73</v>
      </c>
      <c r="C304" s="126"/>
      <c r="D304" s="126">
        <v>1250</v>
      </c>
      <c r="E304" s="126"/>
      <c r="F304" s="126"/>
      <c r="G304" s="126">
        <v>1500</v>
      </c>
      <c r="H304" s="126"/>
      <c r="I304" s="127">
        <f>SUM(G304:H304)</f>
        <v>1500</v>
      </c>
    </row>
    <row r="305" spans="1:9" ht="12.75">
      <c r="A305" s="124" t="s">
        <v>74</v>
      </c>
      <c r="B305" s="125" t="s">
        <v>75</v>
      </c>
      <c r="C305" s="126"/>
      <c r="D305" s="126">
        <v>685</v>
      </c>
      <c r="E305" s="126"/>
      <c r="F305" s="126"/>
      <c r="G305" s="126">
        <v>700</v>
      </c>
      <c r="H305" s="126"/>
      <c r="I305" s="127">
        <f t="shared" si="27"/>
        <v>700</v>
      </c>
    </row>
    <row r="306" spans="1:9" ht="12.75">
      <c r="A306" s="124" t="s">
        <v>78</v>
      </c>
      <c r="B306" s="125" t="s">
        <v>79</v>
      </c>
      <c r="C306" s="126">
        <v>25</v>
      </c>
      <c r="D306" s="126">
        <v>311</v>
      </c>
      <c r="E306" s="126"/>
      <c r="F306" s="126">
        <v>448</v>
      </c>
      <c r="G306" s="126">
        <v>300</v>
      </c>
      <c r="H306" s="126"/>
      <c r="I306" s="127">
        <f t="shared" si="27"/>
        <v>748</v>
      </c>
    </row>
    <row r="307" spans="1:9" ht="12.75">
      <c r="A307" s="124" t="s">
        <v>421</v>
      </c>
      <c r="B307" s="125" t="s">
        <v>83</v>
      </c>
      <c r="C307" s="126"/>
      <c r="D307" s="126">
        <v>26</v>
      </c>
      <c r="E307" s="126"/>
      <c r="F307" s="126"/>
      <c r="G307" s="126"/>
      <c r="H307" s="126"/>
      <c r="I307" s="127">
        <f t="shared" si="27"/>
        <v>0</v>
      </c>
    </row>
    <row r="308" spans="1:9" ht="12.75">
      <c r="A308" s="124" t="s">
        <v>90</v>
      </c>
      <c r="B308" s="125" t="s">
        <v>91</v>
      </c>
      <c r="C308" s="126"/>
      <c r="D308" s="126"/>
      <c r="E308" s="126"/>
      <c r="F308" s="126"/>
      <c r="G308" s="126">
        <v>692</v>
      </c>
      <c r="H308" s="126"/>
      <c r="I308" s="127">
        <f t="shared" si="27"/>
        <v>692</v>
      </c>
    </row>
    <row r="309" spans="1:9" ht="12.75">
      <c r="A309" s="120" t="s">
        <v>97</v>
      </c>
      <c r="B309" s="140"/>
      <c r="C309" s="122">
        <f>C292+C294+C298+C302</f>
        <v>36917</v>
      </c>
      <c r="D309" s="122">
        <f>D302</f>
        <v>4840</v>
      </c>
      <c r="E309" s="122">
        <f>E292+E294+E299+E302</f>
        <v>75</v>
      </c>
      <c r="F309" s="122">
        <f>F292+F294+F298+F302</f>
        <v>41628</v>
      </c>
      <c r="G309" s="122">
        <f>G302</f>
        <v>5792</v>
      </c>
      <c r="H309" s="122"/>
      <c r="I309" s="123">
        <f>I292+I294+I298+I302</f>
        <v>47420</v>
      </c>
    </row>
    <row r="310" spans="1:9" ht="12.75">
      <c r="A310" s="120" t="s">
        <v>395</v>
      </c>
      <c r="B310" s="140"/>
      <c r="C310" s="126"/>
      <c r="D310" s="126"/>
      <c r="E310" s="126"/>
      <c r="F310" s="126"/>
      <c r="G310" s="126"/>
      <c r="H310" s="126"/>
      <c r="I310" s="127"/>
    </row>
    <row r="311" spans="1:9" ht="12.75">
      <c r="A311" s="124" t="s">
        <v>70</v>
      </c>
      <c r="B311" s="125" t="s">
        <v>71</v>
      </c>
      <c r="C311" s="126">
        <f>SUM(C312:C315)</f>
        <v>7127</v>
      </c>
      <c r="D311" s="126">
        <f>SUM(D312:D315)</f>
        <v>10000</v>
      </c>
      <c r="E311" s="126"/>
      <c r="F311" s="126">
        <f>F312+F315</f>
        <v>0</v>
      </c>
      <c r="G311" s="126">
        <f>SUM(G312:G313)</f>
        <v>12000</v>
      </c>
      <c r="H311" s="126"/>
      <c r="I311" s="127">
        <f>SUM(F311:H311)</f>
        <v>12000</v>
      </c>
    </row>
    <row r="312" spans="1:9" ht="12.75">
      <c r="A312" s="124" t="s">
        <v>110</v>
      </c>
      <c r="B312" s="125" t="s">
        <v>111</v>
      </c>
      <c r="C312" s="126">
        <v>6581</v>
      </c>
      <c r="D312" s="126"/>
      <c r="E312" s="126"/>
      <c r="F312" s="126"/>
      <c r="G312" s="126"/>
      <c r="H312" s="126"/>
      <c r="I312" s="127">
        <f>SUM(F312:H312)</f>
        <v>0</v>
      </c>
    </row>
    <row r="313" spans="1:9" ht="12.75">
      <c r="A313" s="124" t="s">
        <v>238</v>
      </c>
      <c r="B313" s="125" t="s">
        <v>77</v>
      </c>
      <c r="C313" s="126"/>
      <c r="D313" s="126">
        <v>10000</v>
      </c>
      <c r="E313" s="126"/>
      <c r="F313" s="126"/>
      <c r="G313" s="126">
        <v>12000</v>
      </c>
      <c r="H313" s="126"/>
      <c r="I313" s="127">
        <f>SUM(G313:H313)</f>
        <v>12000</v>
      </c>
    </row>
    <row r="314" spans="1:9" ht="12.75">
      <c r="A314" s="124" t="s">
        <v>78</v>
      </c>
      <c r="B314" s="125" t="s">
        <v>79</v>
      </c>
      <c r="C314" s="126">
        <v>476</v>
      </c>
      <c r="D314" s="126"/>
      <c r="E314" s="126"/>
      <c r="F314" s="126"/>
      <c r="G314" s="126"/>
      <c r="H314" s="126"/>
      <c r="I314" s="127"/>
    </row>
    <row r="315" spans="1:9" ht="12.75">
      <c r="A315" s="124" t="s">
        <v>104</v>
      </c>
      <c r="B315" s="125" t="s">
        <v>85</v>
      </c>
      <c r="C315" s="126">
        <v>70</v>
      </c>
      <c r="D315" s="126"/>
      <c r="E315" s="126"/>
      <c r="F315" s="126"/>
      <c r="G315" s="126"/>
      <c r="H315" s="126"/>
      <c r="I315" s="127">
        <f>SUM(F315:H315)</f>
        <v>0</v>
      </c>
    </row>
    <row r="316" spans="1:9" ht="12.75">
      <c r="A316" s="124" t="s">
        <v>96</v>
      </c>
      <c r="B316" s="125"/>
      <c r="C316" s="126"/>
      <c r="D316" s="126"/>
      <c r="E316" s="126"/>
      <c r="F316" s="126"/>
      <c r="G316" s="126"/>
      <c r="H316" s="126"/>
      <c r="I316" s="127">
        <f>SUM(H316)</f>
        <v>0</v>
      </c>
    </row>
    <row r="317" spans="1:9" ht="12.75">
      <c r="A317" s="120" t="s">
        <v>102</v>
      </c>
      <c r="B317" s="140"/>
      <c r="C317" s="122">
        <f>C311</f>
        <v>7127</v>
      </c>
      <c r="D317" s="122">
        <f>D316+D311</f>
        <v>10000</v>
      </c>
      <c r="E317" s="122"/>
      <c r="F317" s="122">
        <f>F311</f>
        <v>0</v>
      </c>
      <c r="G317" s="122">
        <f>G316+G311</f>
        <v>12000</v>
      </c>
      <c r="H317" s="122">
        <f>SUM(H316)</f>
        <v>0</v>
      </c>
      <c r="I317" s="123">
        <f>SUM(G317:H317)</f>
        <v>12000</v>
      </c>
    </row>
    <row r="318" spans="1:9" ht="12.75">
      <c r="A318" s="120" t="s">
        <v>399</v>
      </c>
      <c r="B318" s="140"/>
      <c r="C318" s="122"/>
      <c r="D318" s="122"/>
      <c r="E318" s="122"/>
      <c r="F318" s="122"/>
      <c r="G318" s="122"/>
      <c r="H318" s="122"/>
      <c r="I318" s="123"/>
    </row>
    <row r="319" spans="1:9" ht="12.75">
      <c r="A319" s="124" t="s">
        <v>105</v>
      </c>
      <c r="B319" s="125" t="s">
        <v>56</v>
      </c>
      <c r="C319" s="122">
        <f>SUM(C320)</f>
        <v>39814</v>
      </c>
      <c r="D319" s="122"/>
      <c r="E319" s="122"/>
      <c r="F319" s="126">
        <f>SUM(F320)</f>
        <v>41184</v>
      </c>
      <c r="G319" s="122"/>
      <c r="H319" s="122"/>
      <c r="I319" s="127">
        <f aca="true" t="shared" si="28" ref="I319:I340">SUM(F319:H319)</f>
        <v>41184</v>
      </c>
    </row>
    <row r="320" spans="1:9" ht="12.75">
      <c r="A320" s="124" t="s">
        <v>280</v>
      </c>
      <c r="B320" s="125" t="s">
        <v>57</v>
      </c>
      <c r="C320" s="126">
        <v>39814</v>
      </c>
      <c r="D320" s="122"/>
      <c r="E320" s="122"/>
      <c r="F320" s="126">
        <v>41184</v>
      </c>
      <c r="G320" s="122"/>
      <c r="H320" s="122"/>
      <c r="I320" s="127">
        <f t="shared" si="28"/>
        <v>41184</v>
      </c>
    </row>
    <row r="321" spans="1:9" ht="12.75">
      <c r="A321" s="124" t="s">
        <v>322</v>
      </c>
      <c r="B321" s="125" t="s">
        <v>59</v>
      </c>
      <c r="C321" s="122">
        <f>SUM(C322:C325)</f>
        <v>505</v>
      </c>
      <c r="D321" s="122"/>
      <c r="E321" s="122"/>
      <c r="F321" s="126">
        <f>SUM(F322:F325)</f>
        <v>200</v>
      </c>
      <c r="G321" s="122"/>
      <c r="H321" s="122"/>
      <c r="I321" s="127">
        <f t="shared" si="28"/>
        <v>200</v>
      </c>
    </row>
    <row r="322" spans="1:9" ht="12.75">
      <c r="A322" s="124" t="s">
        <v>324</v>
      </c>
      <c r="B322" s="125" t="s">
        <v>61</v>
      </c>
      <c r="C322" s="126"/>
      <c r="D322" s="122"/>
      <c r="E322" s="122"/>
      <c r="F322" s="126"/>
      <c r="G322" s="122"/>
      <c r="H322" s="122"/>
      <c r="I322" s="127">
        <f t="shared" si="28"/>
        <v>0</v>
      </c>
    </row>
    <row r="323" spans="1:9" ht="12.75">
      <c r="A323" s="124" t="s">
        <v>325</v>
      </c>
      <c r="B323" s="125" t="s">
        <v>142</v>
      </c>
      <c r="C323" s="126">
        <v>298</v>
      </c>
      <c r="D323" s="122"/>
      <c r="E323" s="122"/>
      <c r="F323" s="126"/>
      <c r="G323" s="122"/>
      <c r="H323" s="122"/>
      <c r="I323" s="127">
        <f>SUM(F323:H323)</f>
        <v>0</v>
      </c>
    </row>
    <row r="324" spans="1:9" ht="12.75">
      <c r="A324" s="124" t="s">
        <v>326</v>
      </c>
      <c r="B324" s="125" t="s">
        <v>62</v>
      </c>
      <c r="C324" s="126"/>
      <c r="D324" s="122"/>
      <c r="E324" s="122"/>
      <c r="F324" s="126"/>
      <c r="G324" s="122"/>
      <c r="H324" s="122"/>
      <c r="I324" s="127">
        <f t="shared" si="28"/>
        <v>0</v>
      </c>
    </row>
    <row r="325" spans="1:9" ht="12.75">
      <c r="A325" s="124" t="s">
        <v>263</v>
      </c>
      <c r="B325" s="125" t="s">
        <v>63</v>
      </c>
      <c r="C325" s="126">
        <v>207</v>
      </c>
      <c r="D325" s="122"/>
      <c r="E325" s="122"/>
      <c r="F325" s="126">
        <v>200</v>
      </c>
      <c r="G325" s="122"/>
      <c r="H325" s="122"/>
      <c r="I325" s="127">
        <f t="shared" si="28"/>
        <v>200</v>
      </c>
    </row>
    <row r="326" spans="1:9" ht="12.75">
      <c r="A326" s="124" t="s">
        <v>64</v>
      </c>
      <c r="B326" s="128" t="s">
        <v>65</v>
      </c>
      <c r="C326" s="122">
        <f>SUM(C327:C329)</f>
        <v>7559</v>
      </c>
      <c r="D326" s="122"/>
      <c r="E326" s="122"/>
      <c r="F326" s="126">
        <f>SUM(F327:F329)</f>
        <v>7454</v>
      </c>
      <c r="G326" s="122"/>
      <c r="H326" s="122"/>
      <c r="I326" s="127">
        <f t="shared" si="28"/>
        <v>7454</v>
      </c>
    </row>
    <row r="327" spans="1:9" ht="12.75">
      <c r="A327" s="124" t="s">
        <v>219</v>
      </c>
      <c r="B327" s="125" t="s">
        <v>66</v>
      </c>
      <c r="C327" s="126">
        <v>4863</v>
      </c>
      <c r="D327" s="122"/>
      <c r="E327" s="122"/>
      <c r="F327" s="126">
        <v>4477</v>
      </c>
      <c r="G327" s="122"/>
      <c r="H327" s="122"/>
      <c r="I327" s="127">
        <f t="shared" si="28"/>
        <v>4477</v>
      </c>
    </row>
    <row r="328" spans="1:9" ht="12.75">
      <c r="A328" s="124" t="s">
        <v>236</v>
      </c>
      <c r="B328" s="125" t="s">
        <v>68</v>
      </c>
      <c r="C328" s="126">
        <v>1926</v>
      </c>
      <c r="D328" s="122"/>
      <c r="E328" s="122"/>
      <c r="F328" s="126">
        <v>1977</v>
      </c>
      <c r="G328" s="122"/>
      <c r="H328" s="122"/>
      <c r="I328" s="127">
        <f t="shared" si="28"/>
        <v>1977</v>
      </c>
    </row>
    <row r="329" spans="1:9" ht="12.75">
      <c r="A329" s="124" t="s">
        <v>327</v>
      </c>
      <c r="B329" s="125" t="s">
        <v>69</v>
      </c>
      <c r="C329" s="126">
        <v>770</v>
      </c>
      <c r="D329" s="122"/>
      <c r="E329" s="122"/>
      <c r="F329" s="126">
        <v>1000</v>
      </c>
      <c r="G329" s="122"/>
      <c r="H329" s="122"/>
      <c r="I329" s="127">
        <f t="shared" si="28"/>
        <v>1000</v>
      </c>
    </row>
    <row r="330" spans="1:9" ht="12.75">
      <c r="A330" s="124" t="s">
        <v>70</v>
      </c>
      <c r="B330" s="125" t="s">
        <v>71</v>
      </c>
      <c r="C330" s="122">
        <f>SUM(C331:C340)</f>
        <v>32517</v>
      </c>
      <c r="D330" s="122"/>
      <c r="E330" s="122"/>
      <c r="F330" s="141">
        <f>SUM(F331:F340)</f>
        <v>27285</v>
      </c>
      <c r="G330" s="122"/>
      <c r="H330" s="122"/>
      <c r="I330" s="127">
        <f>SUM(I331:I340)</f>
        <v>27285</v>
      </c>
    </row>
    <row r="331" spans="1:9" ht="12.75">
      <c r="A331" s="124" t="s">
        <v>110</v>
      </c>
      <c r="B331" s="125" t="s">
        <v>111</v>
      </c>
      <c r="C331" s="126">
        <v>3024</v>
      </c>
      <c r="D331" s="122"/>
      <c r="E331" s="122"/>
      <c r="F331" s="126">
        <v>3000</v>
      </c>
      <c r="G331" s="122"/>
      <c r="H331" s="122"/>
      <c r="I331" s="127">
        <f t="shared" si="28"/>
        <v>3000</v>
      </c>
    </row>
    <row r="332" spans="1:9" ht="12.75">
      <c r="A332" s="124" t="s">
        <v>101</v>
      </c>
      <c r="B332" s="125" t="s">
        <v>73</v>
      </c>
      <c r="C332" s="126">
        <v>1750</v>
      </c>
      <c r="D332" s="122"/>
      <c r="E332" s="122"/>
      <c r="F332" s="129">
        <v>1750</v>
      </c>
      <c r="G332" s="122"/>
      <c r="H332" s="122"/>
      <c r="I332" s="127">
        <f t="shared" si="28"/>
        <v>1750</v>
      </c>
    </row>
    <row r="333" spans="1:9" ht="12.75">
      <c r="A333" s="124" t="s">
        <v>74</v>
      </c>
      <c r="B333" s="125" t="s">
        <v>75</v>
      </c>
      <c r="C333" s="126">
        <v>8949</v>
      </c>
      <c r="D333" s="122"/>
      <c r="E333" s="122"/>
      <c r="F333" s="126">
        <f>9000-5800</f>
        <v>3200</v>
      </c>
      <c r="G333" s="122"/>
      <c r="H333" s="122"/>
      <c r="I333" s="127">
        <f t="shared" si="28"/>
        <v>3200</v>
      </c>
    </row>
    <row r="334" spans="1:9" ht="12.75">
      <c r="A334" s="124" t="s">
        <v>238</v>
      </c>
      <c r="B334" s="125" t="s">
        <v>77</v>
      </c>
      <c r="C334" s="126"/>
      <c r="D334" s="122"/>
      <c r="E334" s="122"/>
      <c r="F334" s="126">
        <v>2000</v>
      </c>
      <c r="G334" s="122"/>
      <c r="H334" s="122"/>
      <c r="I334" s="127">
        <f>SUM(F334:H334)</f>
        <v>2000</v>
      </c>
    </row>
    <row r="335" spans="1:9" ht="12.75">
      <c r="A335" s="124" t="s">
        <v>78</v>
      </c>
      <c r="B335" s="125" t="s">
        <v>79</v>
      </c>
      <c r="C335" s="126">
        <v>6872</v>
      </c>
      <c r="D335" s="122"/>
      <c r="E335" s="122"/>
      <c r="F335" s="126">
        <f>9611-5800</f>
        <v>3811</v>
      </c>
      <c r="G335" s="122"/>
      <c r="H335" s="122"/>
      <c r="I335" s="127">
        <f t="shared" si="28"/>
        <v>3811</v>
      </c>
    </row>
    <row r="336" spans="1:9" ht="12.75">
      <c r="A336" s="124" t="s">
        <v>80</v>
      </c>
      <c r="B336" s="125" t="s">
        <v>81</v>
      </c>
      <c r="C336" s="126">
        <v>11900</v>
      </c>
      <c r="D336" s="122"/>
      <c r="E336" s="122"/>
      <c r="F336" s="126">
        <f>1000+11600</f>
        <v>12600</v>
      </c>
      <c r="G336" s="122"/>
      <c r="H336" s="122"/>
      <c r="I336" s="127">
        <f t="shared" si="28"/>
        <v>12600</v>
      </c>
    </row>
    <row r="337" spans="1:9" ht="12.75">
      <c r="A337" s="124" t="s">
        <v>421</v>
      </c>
      <c r="B337" s="125" t="s">
        <v>83</v>
      </c>
      <c r="C337" s="126">
        <v>3</v>
      </c>
      <c r="D337" s="122"/>
      <c r="E337" s="122"/>
      <c r="F337" s="126"/>
      <c r="G337" s="122"/>
      <c r="H337" s="122"/>
      <c r="I337" s="127">
        <f t="shared" si="28"/>
        <v>0</v>
      </c>
    </row>
    <row r="338" spans="1:9" ht="12.75">
      <c r="A338" s="124" t="s">
        <v>104</v>
      </c>
      <c r="B338" s="125" t="s">
        <v>85</v>
      </c>
      <c r="C338" s="126">
        <v>19</v>
      </c>
      <c r="D338" s="122"/>
      <c r="E338" s="122"/>
      <c r="F338" s="126">
        <v>100</v>
      </c>
      <c r="G338" s="122"/>
      <c r="H338" s="122"/>
      <c r="I338" s="127">
        <f t="shared" si="28"/>
        <v>100</v>
      </c>
    </row>
    <row r="339" spans="1:9" ht="12.75">
      <c r="A339" s="124" t="s">
        <v>88</v>
      </c>
      <c r="B339" s="125" t="s">
        <v>89</v>
      </c>
      <c r="C339" s="126"/>
      <c r="D339" s="122"/>
      <c r="E339" s="122"/>
      <c r="F339" s="126"/>
      <c r="G339" s="122"/>
      <c r="H339" s="122"/>
      <c r="I339" s="127">
        <f t="shared" si="28"/>
        <v>0</v>
      </c>
    </row>
    <row r="340" spans="1:9" ht="12.75">
      <c r="A340" s="124" t="s">
        <v>90</v>
      </c>
      <c r="B340" s="125" t="s">
        <v>91</v>
      </c>
      <c r="C340" s="122"/>
      <c r="D340" s="122"/>
      <c r="E340" s="122"/>
      <c r="F340" s="126">
        <v>824</v>
      </c>
      <c r="G340" s="122"/>
      <c r="H340" s="122"/>
      <c r="I340" s="127">
        <f t="shared" si="28"/>
        <v>824</v>
      </c>
    </row>
    <row r="341" spans="1:9" ht="12.75">
      <c r="A341" s="124" t="s">
        <v>96</v>
      </c>
      <c r="B341" s="125"/>
      <c r="C341" s="122"/>
      <c r="D341" s="122"/>
      <c r="E341" s="122"/>
      <c r="F341" s="122"/>
      <c r="G341" s="122"/>
      <c r="H341" s="122"/>
      <c r="I341" s="127">
        <f>SUM(F341:H341)</f>
        <v>0</v>
      </c>
    </row>
    <row r="342" spans="1:9" ht="12.75">
      <c r="A342" s="120" t="s">
        <v>102</v>
      </c>
      <c r="B342" s="140"/>
      <c r="C342" s="122">
        <f>C319+C321+C326+C330</f>
        <v>80395</v>
      </c>
      <c r="D342" s="122"/>
      <c r="E342" s="122"/>
      <c r="F342" s="122">
        <f>F320+F326+F330+F321</f>
        <v>76123</v>
      </c>
      <c r="G342" s="122"/>
      <c r="H342" s="122"/>
      <c r="I342" s="123">
        <f>SUM(F342:H342)</f>
        <v>76123</v>
      </c>
    </row>
    <row r="343" spans="1:9" ht="12.75">
      <c r="A343" s="120" t="s">
        <v>508</v>
      </c>
      <c r="B343" s="140"/>
      <c r="C343" s="126"/>
      <c r="D343" s="126"/>
      <c r="E343" s="126"/>
      <c r="F343" s="130"/>
      <c r="G343" s="126"/>
      <c r="H343" s="126"/>
      <c r="I343" s="127"/>
    </row>
    <row r="344" spans="1:9" ht="12.75">
      <c r="A344" s="124" t="s">
        <v>339</v>
      </c>
      <c r="B344" s="125" t="s">
        <v>56</v>
      </c>
      <c r="C344" s="126">
        <f>C345</f>
        <v>70488</v>
      </c>
      <c r="D344" s="126"/>
      <c r="E344" s="126">
        <f>SUM(E345)</f>
        <v>0</v>
      </c>
      <c r="F344" s="126">
        <f>F345</f>
        <v>75788</v>
      </c>
      <c r="G344" s="126"/>
      <c r="H344" s="126"/>
      <c r="I344" s="127">
        <f aca="true" t="shared" si="29" ref="I344:I365">SUM(F344:H344)</f>
        <v>75788</v>
      </c>
    </row>
    <row r="345" spans="1:9" ht="12.75">
      <c r="A345" s="124" t="s">
        <v>280</v>
      </c>
      <c r="B345" s="125" t="s">
        <v>57</v>
      </c>
      <c r="C345" s="126">
        <f>C293+C320</f>
        <v>70488</v>
      </c>
      <c r="D345" s="126"/>
      <c r="E345" s="126"/>
      <c r="F345" s="126">
        <f>F293+F320</f>
        <v>75788</v>
      </c>
      <c r="G345" s="126"/>
      <c r="H345" s="126"/>
      <c r="I345" s="127">
        <f t="shared" si="29"/>
        <v>75788</v>
      </c>
    </row>
    <row r="346" spans="1:9" ht="12.75">
      <c r="A346" s="124" t="s">
        <v>322</v>
      </c>
      <c r="B346" s="125" t="s">
        <v>59</v>
      </c>
      <c r="C346" s="126">
        <f>SUM(C347:C350)</f>
        <v>916</v>
      </c>
      <c r="D346" s="126"/>
      <c r="E346" s="126">
        <f>SUM(E347:E350)</f>
        <v>75</v>
      </c>
      <c r="F346" s="126">
        <f>SUM(F347:F350)</f>
        <v>900</v>
      </c>
      <c r="G346" s="126"/>
      <c r="H346" s="126"/>
      <c r="I346" s="127">
        <f>SUM(I347:I350)</f>
        <v>900</v>
      </c>
    </row>
    <row r="347" spans="1:9" ht="12.75">
      <c r="A347" s="124" t="s">
        <v>324</v>
      </c>
      <c r="B347" s="125" t="s">
        <v>61</v>
      </c>
      <c r="C347" s="126">
        <f>C295</f>
        <v>35</v>
      </c>
      <c r="D347" s="126"/>
      <c r="E347" s="126"/>
      <c r="F347" s="126">
        <f>F295+F322</f>
        <v>700</v>
      </c>
      <c r="G347" s="126"/>
      <c r="H347" s="126"/>
      <c r="I347" s="127">
        <f t="shared" si="29"/>
        <v>700</v>
      </c>
    </row>
    <row r="348" spans="1:9" ht="12.75">
      <c r="A348" s="124" t="s">
        <v>325</v>
      </c>
      <c r="B348" s="125" t="s">
        <v>142</v>
      </c>
      <c r="C348" s="126">
        <f>C296+C323</f>
        <v>556</v>
      </c>
      <c r="D348" s="126"/>
      <c r="E348" s="126">
        <f>E296</f>
        <v>75</v>
      </c>
      <c r="F348" s="126">
        <f>F296+F323</f>
        <v>0</v>
      </c>
      <c r="G348" s="126"/>
      <c r="H348" s="126"/>
      <c r="I348" s="127">
        <f>SUM(F348:H348)</f>
        <v>0</v>
      </c>
    </row>
    <row r="349" spans="1:9" ht="12.75">
      <c r="A349" s="124" t="s">
        <v>326</v>
      </c>
      <c r="B349" s="125" t="s">
        <v>62</v>
      </c>
      <c r="C349" s="126">
        <f>C324</f>
        <v>0</v>
      </c>
      <c r="D349" s="126"/>
      <c r="E349" s="126"/>
      <c r="F349" s="126">
        <f>F324</f>
        <v>0</v>
      </c>
      <c r="G349" s="126"/>
      <c r="H349" s="126"/>
      <c r="I349" s="127">
        <f t="shared" si="29"/>
        <v>0</v>
      </c>
    </row>
    <row r="350" spans="1:9" ht="12.75">
      <c r="A350" s="124" t="s">
        <v>263</v>
      </c>
      <c r="B350" s="125" t="s">
        <v>63</v>
      </c>
      <c r="C350" s="126">
        <f>C297+C325</f>
        <v>325</v>
      </c>
      <c r="D350" s="126"/>
      <c r="E350" s="126"/>
      <c r="F350" s="126">
        <f>F297+F325</f>
        <v>200</v>
      </c>
      <c r="G350" s="126"/>
      <c r="H350" s="126"/>
      <c r="I350" s="127">
        <f t="shared" si="29"/>
        <v>200</v>
      </c>
    </row>
    <row r="351" spans="1:9" ht="12.75">
      <c r="A351" s="124" t="s">
        <v>235</v>
      </c>
      <c r="B351" s="128" t="s">
        <v>65</v>
      </c>
      <c r="C351" s="126">
        <f>C352+C353+C354</f>
        <v>13366</v>
      </c>
      <c r="D351" s="126"/>
      <c r="E351" s="126">
        <f>SUM(E352:E354)</f>
        <v>0</v>
      </c>
      <c r="F351" s="126">
        <f>F352+F353+F354</f>
        <v>13330</v>
      </c>
      <c r="G351" s="126"/>
      <c r="H351" s="126"/>
      <c r="I351" s="127">
        <f t="shared" si="29"/>
        <v>13330</v>
      </c>
    </row>
    <row r="352" spans="1:9" ht="12.75">
      <c r="A352" s="124" t="s">
        <v>234</v>
      </c>
      <c r="B352" s="125" t="s">
        <v>66</v>
      </c>
      <c r="C352" s="126">
        <f>C299+C327</f>
        <v>8298</v>
      </c>
      <c r="D352" s="126"/>
      <c r="E352" s="126"/>
      <c r="F352" s="126">
        <f>F299+F327</f>
        <v>7944</v>
      </c>
      <c r="G352" s="126"/>
      <c r="H352" s="126"/>
      <c r="I352" s="127">
        <f t="shared" si="29"/>
        <v>7944</v>
      </c>
    </row>
    <row r="353" spans="1:9" ht="12.75">
      <c r="A353" s="124" t="s">
        <v>67</v>
      </c>
      <c r="B353" s="125" t="s">
        <v>68</v>
      </c>
      <c r="C353" s="126">
        <f>C300+C328</f>
        <v>3635</v>
      </c>
      <c r="D353" s="126"/>
      <c r="E353" s="126"/>
      <c r="F353" s="126">
        <f>F300+F328</f>
        <v>3686</v>
      </c>
      <c r="G353" s="126"/>
      <c r="H353" s="126"/>
      <c r="I353" s="127">
        <f t="shared" si="29"/>
        <v>3686</v>
      </c>
    </row>
    <row r="354" spans="1:9" ht="12.75">
      <c r="A354" s="124" t="s">
        <v>327</v>
      </c>
      <c r="B354" s="125" t="s">
        <v>69</v>
      </c>
      <c r="C354" s="126">
        <f>C301+C329</f>
        <v>1433</v>
      </c>
      <c r="D354" s="126"/>
      <c r="E354" s="126"/>
      <c r="F354" s="126">
        <f>F301+F329</f>
        <v>1700</v>
      </c>
      <c r="G354" s="126"/>
      <c r="H354" s="126" t="s">
        <v>136</v>
      </c>
      <c r="I354" s="127">
        <f t="shared" si="29"/>
        <v>1700</v>
      </c>
    </row>
    <row r="355" spans="1:9" ht="12.75">
      <c r="A355" s="124" t="s">
        <v>70</v>
      </c>
      <c r="B355" s="125" t="s">
        <v>71</v>
      </c>
      <c r="C355" s="126">
        <f>SUM(C356:C365)</f>
        <v>39669</v>
      </c>
      <c r="D355" s="126">
        <f>SUM(D356:D365)</f>
        <v>14840</v>
      </c>
      <c r="E355" s="126">
        <f>SUM(E356:E365)</f>
        <v>0</v>
      </c>
      <c r="F355" s="126">
        <f>SUM(F356:F366)</f>
        <v>27733</v>
      </c>
      <c r="G355" s="126">
        <f>SUM(G356:G365)</f>
        <v>17792</v>
      </c>
      <c r="H355" s="126"/>
      <c r="I355" s="127">
        <f t="shared" si="29"/>
        <v>45525</v>
      </c>
    </row>
    <row r="356" spans="1:9" ht="12.75">
      <c r="A356" s="124" t="s">
        <v>108</v>
      </c>
      <c r="B356" s="125" t="s">
        <v>109</v>
      </c>
      <c r="C356" s="126">
        <f>C303</f>
        <v>0</v>
      </c>
      <c r="D356" s="126">
        <f>D303</f>
        <v>2568</v>
      </c>
      <c r="E356" s="126"/>
      <c r="F356" s="126"/>
      <c r="G356" s="126">
        <f>G303</f>
        <v>2600</v>
      </c>
      <c r="H356" s="126"/>
      <c r="I356" s="127">
        <f t="shared" si="29"/>
        <v>2600</v>
      </c>
    </row>
    <row r="357" spans="1:9" ht="12.75">
      <c r="A357" s="124" t="s">
        <v>110</v>
      </c>
      <c r="B357" s="125" t="s">
        <v>111</v>
      </c>
      <c r="C357" s="126">
        <f>C312+C331</f>
        <v>9605</v>
      </c>
      <c r="D357" s="126"/>
      <c r="E357" s="126"/>
      <c r="F357" s="126">
        <f>F331+F312</f>
        <v>3000</v>
      </c>
      <c r="G357" s="126"/>
      <c r="H357" s="126"/>
      <c r="I357" s="127">
        <f t="shared" si="29"/>
        <v>3000</v>
      </c>
    </row>
    <row r="358" spans="1:9" ht="12.75">
      <c r="A358" s="124" t="s">
        <v>101</v>
      </c>
      <c r="B358" s="125" t="s">
        <v>73</v>
      </c>
      <c r="C358" s="126">
        <f>C332</f>
        <v>1750</v>
      </c>
      <c r="D358" s="126">
        <f>D304</f>
        <v>1250</v>
      </c>
      <c r="E358" s="126"/>
      <c r="F358" s="126">
        <f>F332</f>
        <v>1750</v>
      </c>
      <c r="G358" s="126">
        <f>G304</f>
        <v>1500</v>
      </c>
      <c r="H358" s="126"/>
      <c r="I358" s="127">
        <f>SUM(F358:H358)</f>
        <v>3250</v>
      </c>
    </row>
    <row r="359" spans="1:9" ht="12.75">
      <c r="A359" s="124" t="s">
        <v>74</v>
      </c>
      <c r="B359" s="125" t="s">
        <v>75</v>
      </c>
      <c r="C359" s="126">
        <f>C305+C333</f>
        <v>8949</v>
      </c>
      <c r="D359" s="126">
        <f>D305</f>
        <v>685</v>
      </c>
      <c r="E359" s="126"/>
      <c r="F359" s="126">
        <f>F333</f>
        <v>3200</v>
      </c>
      <c r="G359" s="126">
        <f>G305</f>
        <v>700</v>
      </c>
      <c r="H359" s="126"/>
      <c r="I359" s="127">
        <f t="shared" si="29"/>
        <v>3900</v>
      </c>
    </row>
    <row r="360" spans="1:9" ht="12.75">
      <c r="A360" s="124" t="s">
        <v>238</v>
      </c>
      <c r="B360" s="125" t="s">
        <v>77</v>
      </c>
      <c r="C360" s="126">
        <f>C334</f>
        <v>0</v>
      </c>
      <c r="D360" s="126">
        <f>D313</f>
        <v>10000</v>
      </c>
      <c r="E360" s="126"/>
      <c r="F360" s="126">
        <f>F334</f>
        <v>2000</v>
      </c>
      <c r="G360" s="126">
        <f>G313</f>
        <v>12000</v>
      </c>
      <c r="H360" s="126"/>
      <c r="I360" s="127">
        <f>SUM(F360:H360)</f>
        <v>14000</v>
      </c>
    </row>
    <row r="361" spans="1:9" ht="12.75">
      <c r="A361" s="124" t="s">
        <v>78</v>
      </c>
      <c r="B361" s="125" t="s">
        <v>79</v>
      </c>
      <c r="C361" s="126">
        <f>C306+C335+C314</f>
        <v>7373</v>
      </c>
      <c r="D361" s="126">
        <f>D306</f>
        <v>311</v>
      </c>
      <c r="E361" s="126"/>
      <c r="F361" s="126">
        <f>F335+F306</f>
        <v>4259</v>
      </c>
      <c r="G361" s="126">
        <f>G306</f>
        <v>300</v>
      </c>
      <c r="H361" s="126"/>
      <c r="I361" s="127">
        <f t="shared" si="29"/>
        <v>4559</v>
      </c>
    </row>
    <row r="362" spans="1:9" ht="12.75">
      <c r="A362" s="124" t="s">
        <v>80</v>
      </c>
      <c r="B362" s="125" t="s">
        <v>81</v>
      </c>
      <c r="C362" s="126">
        <f>C336</f>
        <v>11900</v>
      </c>
      <c r="D362" s="126"/>
      <c r="E362" s="126"/>
      <c r="F362" s="126">
        <f>F336</f>
        <v>12600</v>
      </c>
      <c r="G362" s="126"/>
      <c r="H362" s="126"/>
      <c r="I362" s="127">
        <f>SUM(F362:H362)</f>
        <v>12600</v>
      </c>
    </row>
    <row r="363" spans="1:9" ht="12.75">
      <c r="A363" s="124" t="s">
        <v>421</v>
      </c>
      <c r="B363" s="125" t="s">
        <v>83</v>
      </c>
      <c r="C363" s="126">
        <f>C307+C337</f>
        <v>3</v>
      </c>
      <c r="D363" s="126">
        <f>D307</f>
        <v>26</v>
      </c>
      <c r="E363" s="126"/>
      <c r="F363" s="126">
        <f>F337</f>
        <v>0</v>
      </c>
      <c r="G363" s="126">
        <f>G307</f>
        <v>0</v>
      </c>
      <c r="H363" s="126"/>
      <c r="I363" s="127">
        <f t="shared" si="29"/>
        <v>0</v>
      </c>
    </row>
    <row r="364" spans="1:9" ht="12.75">
      <c r="A364" s="124" t="s">
        <v>104</v>
      </c>
      <c r="B364" s="125" t="s">
        <v>85</v>
      </c>
      <c r="C364" s="126">
        <f>C315+C338</f>
        <v>89</v>
      </c>
      <c r="D364" s="126"/>
      <c r="E364" s="126"/>
      <c r="F364" s="126">
        <f>F338</f>
        <v>100</v>
      </c>
      <c r="G364" s="126"/>
      <c r="H364" s="126"/>
      <c r="I364" s="127">
        <f t="shared" si="29"/>
        <v>100</v>
      </c>
    </row>
    <row r="365" spans="1:9" ht="12.75">
      <c r="A365" s="124" t="s">
        <v>90</v>
      </c>
      <c r="B365" s="125" t="s">
        <v>91</v>
      </c>
      <c r="C365" s="126"/>
      <c r="D365" s="126"/>
      <c r="E365" s="126"/>
      <c r="F365" s="126">
        <f>F340</f>
        <v>824</v>
      </c>
      <c r="G365" s="126">
        <f>G308</f>
        <v>692</v>
      </c>
      <c r="H365" s="126"/>
      <c r="I365" s="127">
        <f t="shared" si="29"/>
        <v>1516</v>
      </c>
    </row>
    <row r="366" spans="1:9" ht="12.75">
      <c r="A366" s="124" t="s">
        <v>96</v>
      </c>
      <c r="B366" s="125"/>
      <c r="C366" s="126"/>
      <c r="D366" s="126"/>
      <c r="E366" s="126"/>
      <c r="F366" s="126"/>
      <c r="G366" s="126"/>
      <c r="H366" s="126"/>
      <c r="I366" s="127"/>
    </row>
    <row r="367" spans="1:9" ht="12.75">
      <c r="A367" s="120" t="s">
        <v>106</v>
      </c>
      <c r="B367" s="140"/>
      <c r="C367" s="122">
        <f>C344+C346+C351+C355+C366</f>
        <v>124439</v>
      </c>
      <c r="D367" s="122">
        <f>D355+D366</f>
        <v>14840</v>
      </c>
      <c r="E367" s="122">
        <f>E344+E346+E351+E355</f>
        <v>75</v>
      </c>
      <c r="F367" s="122">
        <f>F344+F346+F351+F355</f>
        <v>117751</v>
      </c>
      <c r="G367" s="122">
        <f>G355+G366</f>
        <v>17792</v>
      </c>
      <c r="H367" s="122">
        <f>SUM(H366)</f>
        <v>0</v>
      </c>
      <c r="I367" s="123">
        <f>SUM(F367:H367)</f>
        <v>135543</v>
      </c>
    </row>
    <row r="368" spans="1:9" ht="12.75">
      <c r="A368" s="120" t="s">
        <v>224</v>
      </c>
      <c r="B368" s="125"/>
      <c r="C368" s="126"/>
      <c r="D368" s="126"/>
      <c r="E368" s="126"/>
      <c r="F368" s="142"/>
      <c r="G368" s="126"/>
      <c r="H368" s="126"/>
      <c r="I368" s="127"/>
    </row>
    <row r="369" spans="1:9" ht="12.75">
      <c r="A369" s="120" t="s">
        <v>225</v>
      </c>
      <c r="B369" s="125"/>
      <c r="C369" s="126"/>
      <c r="D369" s="126"/>
      <c r="E369" s="126"/>
      <c r="F369" s="126"/>
      <c r="G369" s="126"/>
      <c r="H369" s="126"/>
      <c r="I369" s="127"/>
    </row>
    <row r="370" spans="1:9" ht="12.75">
      <c r="A370" s="124" t="s">
        <v>279</v>
      </c>
      <c r="B370" s="125" t="s">
        <v>56</v>
      </c>
      <c r="C370" s="122">
        <f>SUM(C371:C372)</f>
        <v>1289483</v>
      </c>
      <c r="D370" s="122"/>
      <c r="E370" s="122">
        <f>SUM(E371:E372)</f>
        <v>7500</v>
      </c>
      <c r="F370" s="126"/>
      <c r="G370" s="126"/>
      <c r="H370" s="126"/>
      <c r="I370" s="127"/>
    </row>
    <row r="371" spans="1:9" ht="12.75">
      <c r="A371" s="124" t="s">
        <v>280</v>
      </c>
      <c r="B371" s="125" t="s">
        <v>57</v>
      </c>
      <c r="C371" s="126">
        <v>1187374</v>
      </c>
      <c r="D371" s="126"/>
      <c r="E371" s="126">
        <v>7500</v>
      </c>
      <c r="F371" s="126"/>
      <c r="G371" s="126"/>
      <c r="H371" s="126"/>
      <c r="I371" s="127"/>
    </row>
    <row r="372" spans="1:9" ht="12.75">
      <c r="A372" s="124" t="s">
        <v>276</v>
      </c>
      <c r="B372" s="125" t="s">
        <v>260</v>
      </c>
      <c r="C372" s="126">
        <v>102109</v>
      </c>
      <c r="D372" s="126"/>
      <c r="E372" s="126"/>
      <c r="F372" s="126"/>
      <c r="G372" s="126"/>
      <c r="H372" s="126"/>
      <c r="I372" s="127"/>
    </row>
    <row r="373" spans="1:9" ht="12.75">
      <c r="A373" s="124" t="s">
        <v>322</v>
      </c>
      <c r="B373" s="125" t="s">
        <v>59</v>
      </c>
      <c r="C373" s="122">
        <f>SUM(C374:C378)</f>
        <v>59390</v>
      </c>
      <c r="D373" s="122"/>
      <c r="E373" s="122">
        <f>SUM(E375:E377)</f>
        <v>0</v>
      </c>
      <c r="F373" s="126"/>
      <c r="G373" s="126"/>
      <c r="H373" s="126"/>
      <c r="I373" s="127"/>
    </row>
    <row r="374" spans="1:9" ht="12.75">
      <c r="A374" s="124" t="s">
        <v>321</v>
      </c>
      <c r="B374" s="125" t="s">
        <v>60</v>
      </c>
      <c r="C374" s="126">
        <v>1626</v>
      </c>
      <c r="D374" s="122"/>
      <c r="E374" s="122"/>
      <c r="F374" s="126"/>
      <c r="G374" s="126"/>
      <c r="H374" s="126"/>
      <c r="I374" s="127"/>
    </row>
    <row r="375" spans="1:9" ht="12.75">
      <c r="A375" s="124" t="s">
        <v>324</v>
      </c>
      <c r="B375" s="125" t="s">
        <v>61</v>
      </c>
      <c r="C375" s="126">
        <v>12749</v>
      </c>
      <c r="D375" s="126"/>
      <c r="E375" s="126"/>
      <c r="F375" s="126"/>
      <c r="G375" s="126"/>
      <c r="H375" s="126"/>
      <c r="I375" s="127"/>
    </row>
    <row r="376" spans="1:9" ht="12.75">
      <c r="A376" s="124" t="s">
        <v>325</v>
      </c>
      <c r="B376" s="125" t="s">
        <v>142</v>
      </c>
      <c r="C376" s="126">
        <v>25626</v>
      </c>
      <c r="D376" s="126"/>
      <c r="E376" s="126"/>
      <c r="F376" s="126"/>
      <c r="G376" s="126"/>
      <c r="H376" s="126"/>
      <c r="I376" s="127"/>
    </row>
    <row r="377" spans="1:9" ht="12.75">
      <c r="A377" s="124" t="s">
        <v>326</v>
      </c>
      <c r="B377" s="125" t="s">
        <v>62</v>
      </c>
      <c r="C377" s="126">
        <v>13993</v>
      </c>
      <c r="D377" s="126"/>
      <c r="E377" s="126"/>
      <c r="F377" s="126"/>
      <c r="G377" s="126"/>
      <c r="H377" s="126"/>
      <c r="I377" s="127"/>
    </row>
    <row r="378" spans="1:9" ht="12.75">
      <c r="A378" s="124" t="s">
        <v>263</v>
      </c>
      <c r="B378" s="125" t="s">
        <v>63</v>
      </c>
      <c r="C378" s="126">
        <v>5396</v>
      </c>
      <c r="D378" s="126"/>
      <c r="E378" s="126"/>
      <c r="F378" s="126"/>
      <c r="G378" s="126"/>
      <c r="H378" s="126"/>
      <c r="I378" s="127"/>
    </row>
    <row r="379" spans="1:9" ht="12.75">
      <c r="A379" s="124" t="s">
        <v>64</v>
      </c>
      <c r="B379" s="128" t="s">
        <v>65</v>
      </c>
      <c r="C379" s="122">
        <f>SUM(C380:C383)</f>
        <v>281027</v>
      </c>
      <c r="D379" s="122"/>
      <c r="E379" s="122">
        <f>SUM(E380:E383)</f>
        <v>1673</v>
      </c>
      <c r="F379" s="126"/>
      <c r="G379" s="126"/>
      <c r="H379" s="126"/>
      <c r="I379" s="127"/>
    </row>
    <row r="380" spans="1:9" ht="12.75">
      <c r="A380" s="124" t="s">
        <v>243</v>
      </c>
      <c r="B380" s="125" t="s">
        <v>66</v>
      </c>
      <c r="C380" s="126">
        <v>146252</v>
      </c>
      <c r="D380" s="126"/>
      <c r="E380" s="126">
        <v>847</v>
      </c>
      <c r="F380" s="126"/>
      <c r="G380" s="126"/>
      <c r="H380" s="126"/>
      <c r="I380" s="127"/>
    </row>
    <row r="381" spans="1:9" ht="12.75">
      <c r="A381" s="124" t="s">
        <v>278</v>
      </c>
      <c r="B381" s="125" t="s">
        <v>221</v>
      </c>
      <c r="C381" s="126">
        <v>44587</v>
      </c>
      <c r="D381" s="126"/>
      <c r="E381" s="126">
        <v>286</v>
      </c>
      <c r="F381" s="126"/>
      <c r="G381" s="126"/>
      <c r="H381" s="126"/>
      <c r="I381" s="127"/>
    </row>
    <row r="382" spans="1:9" ht="12.75">
      <c r="A382" s="124" t="s">
        <v>67</v>
      </c>
      <c r="B382" s="125" t="s">
        <v>68</v>
      </c>
      <c r="C382" s="126">
        <v>65039</v>
      </c>
      <c r="D382" s="126"/>
      <c r="E382" s="126">
        <v>383</v>
      </c>
      <c r="F382" s="126"/>
      <c r="G382" s="126"/>
      <c r="H382" s="126"/>
      <c r="I382" s="127"/>
    </row>
    <row r="383" spans="1:9" ht="12.75">
      <c r="A383" s="124" t="s">
        <v>327</v>
      </c>
      <c r="B383" s="125" t="s">
        <v>69</v>
      </c>
      <c r="C383" s="126">
        <v>25149</v>
      </c>
      <c r="D383" s="126"/>
      <c r="E383" s="126">
        <v>157</v>
      </c>
      <c r="F383" s="126"/>
      <c r="G383" s="126"/>
      <c r="H383" s="126"/>
      <c r="I383" s="127"/>
    </row>
    <row r="384" spans="1:9" ht="12.75">
      <c r="A384" s="124" t="s">
        <v>70</v>
      </c>
      <c r="B384" s="125" t="s">
        <v>71</v>
      </c>
      <c r="C384" s="122">
        <f>SUM(C385:C396)</f>
        <v>726287</v>
      </c>
      <c r="D384" s="122"/>
      <c r="E384" s="122">
        <f>SUM(E385:E397)</f>
        <v>1362</v>
      </c>
      <c r="F384" s="126"/>
      <c r="G384" s="126"/>
      <c r="H384" s="126">
        <f>SUM(H385:H398)</f>
        <v>10362</v>
      </c>
      <c r="I384" s="127">
        <f>SUM(F384:H384)</f>
        <v>10362</v>
      </c>
    </row>
    <row r="385" spans="1:9" ht="12.75">
      <c r="A385" s="124" t="s">
        <v>108</v>
      </c>
      <c r="B385" s="125" t="s">
        <v>109</v>
      </c>
      <c r="C385" s="126">
        <v>138922</v>
      </c>
      <c r="D385" s="126"/>
      <c r="E385" s="126"/>
      <c r="F385" s="126"/>
      <c r="G385" s="126"/>
      <c r="H385" s="126"/>
      <c r="I385" s="127"/>
    </row>
    <row r="386" spans="1:9" ht="12.75">
      <c r="A386" s="124" t="s">
        <v>101</v>
      </c>
      <c r="B386" s="125" t="s">
        <v>73</v>
      </c>
      <c r="C386" s="126">
        <v>11941</v>
      </c>
      <c r="D386" s="126"/>
      <c r="E386" s="126"/>
      <c r="F386" s="126"/>
      <c r="G386" s="126"/>
      <c r="H386" s="126"/>
      <c r="I386" s="127"/>
    </row>
    <row r="387" spans="1:9" ht="12.75">
      <c r="A387" s="124" t="s">
        <v>275</v>
      </c>
      <c r="B387" s="125" t="s">
        <v>113</v>
      </c>
      <c r="C387" s="126">
        <v>45601</v>
      </c>
      <c r="D387" s="126"/>
      <c r="E387" s="126"/>
      <c r="F387" s="126"/>
      <c r="G387" s="126"/>
      <c r="H387" s="126"/>
      <c r="I387" s="127"/>
    </row>
    <row r="388" spans="1:9" ht="12.75">
      <c r="A388" s="124" t="s">
        <v>74</v>
      </c>
      <c r="B388" s="125" t="s">
        <v>75</v>
      </c>
      <c r="C388" s="126">
        <v>88758</v>
      </c>
      <c r="D388" s="126"/>
      <c r="E388" s="126"/>
      <c r="F388" s="126"/>
      <c r="G388" s="126"/>
      <c r="H388" s="126">
        <v>10362</v>
      </c>
      <c r="I388" s="127">
        <f>SUM(H388)</f>
        <v>10362</v>
      </c>
    </row>
    <row r="389" spans="1:9" ht="12.75">
      <c r="A389" s="124" t="s">
        <v>76</v>
      </c>
      <c r="B389" s="125" t="s">
        <v>77</v>
      </c>
      <c r="C389" s="126">
        <v>243551</v>
      </c>
      <c r="D389" s="126"/>
      <c r="E389" s="126"/>
      <c r="F389" s="126"/>
      <c r="G389" s="126"/>
      <c r="H389" s="126"/>
      <c r="I389" s="127">
        <f>SUM(H389)</f>
        <v>0</v>
      </c>
    </row>
    <row r="390" spans="1:9" ht="12.75">
      <c r="A390" s="124" t="s">
        <v>78</v>
      </c>
      <c r="B390" s="125" t="s">
        <v>79</v>
      </c>
      <c r="C390" s="126">
        <v>128976</v>
      </c>
      <c r="D390" s="126"/>
      <c r="E390" s="126">
        <v>562</v>
      </c>
      <c r="F390" s="126"/>
      <c r="G390" s="126"/>
      <c r="H390" s="126"/>
      <c r="I390" s="127"/>
    </row>
    <row r="391" spans="1:9" ht="12.75">
      <c r="A391" s="124" t="s">
        <v>80</v>
      </c>
      <c r="B391" s="125" t="s">
        <v>81</v>
      </c>
      <c r="C391" s="126">
        <v>19836</v>
      </c>
      <c r="D391" s="126"/>
      <c r="E391" s="126"/>
      <c r="F391" s="126"/>
      <c r="G391" s="126"/>
      <c r="H391" s="126"/>
      <c r="I391" s="127"/>
    </row>
    <row r="392" spans="1:9" ht="12.75">
      <c r="A392" s="124" t="s">
        <v>421</v>
      </c>
      <c r="B392" s="125" t="s">
        <v>83</v>
      </c>
      <c r="C392" s="126">
        <v>22577</v>
      </c>
      <c r="D392" s="126"/>
      <c r="E392" s="126"/>
      <c r="F392" s="126"/>
      <c r="G392" s="126"/>
      <c r="H392" s="126"/>
      <c r="I392" s="127"/>
    </row>
    <row r="393" spans="1:9" ht="12.75">
      <c r="A393" s="124" t="s">
        <v>104</v>
      </c>
      <c r="B393" s="125" t="s">
        <v>85</v>
      </c>
      <c r="C393" s="126">
        <v>5945</v>
      </c>
      <c r="D393" s="126"/>
      <c r="E393" s="126"/>
      <c r="F393" s="126"/>
      <c r="G393" s="126"/>
      <c r="H393" s="126"/>
      <c r="I393" s="127"/>
    </row>
    <row r="394" spans="1:9" ht="12.75">
      <c r="A394" s="124" t="s">
        <v>453</v>
      </c>
      <c r="B394" s="125" t="s">
        <v>87</v>
      </c>
      <c r="C394" s="126">
        <v>205</v>
      </c>
      <c r="D394" s="126"/>
      <c r="E394" s="126"/>
      <c r="F394" s="126"/>
      <c r="G394" s="126"/>
      <c r="H394" s="126"/>
      <c r="I394" s="127"/>
    </row>
    <row r="395" spans="1:9" ht="12.75">
      <c r="A395" s="124" t="s">
        <v>88</v>
      </c>
      <c r="B395" s="125" t="s">
        <v>89</v>
      </c>
      <c r="C395" s="126">
        <v>6754</v>
      </c>
      <c r="D395" s="126"/>
      <c r="E395" s="126"/>
      <c r="F395" s="126"/>
      <c r="G395" s="126"/>
      <c r="H395" s="126"/>
      <c r="I395" s="127"/>
    </row>
    <row r="396" spans="1:9" ht="12.75">
      <c r="A396" s="124" t="s">
        <v>241</v>
      </c>
      <c r="B396" s="125" t="s">
        <v>92</v>
      </c>
      <c r="C396" s="126">
        <v>13221</v>
      </c>
      <c r="D396" s="126"/>
      <c r="E396" s="126"/>
      <c r="F396" s="126"/>
      <c r="G396" s="126"/>
      <c r="H396" s="126"/>
      <c r="I396" s="127">
        <f>SUM(H396)</f>
        <v>0</v>
      </c>
    </row>
    <row r="397" spans="1:9" ht="12.75">
      <c r="A397" s="124" t="s">
        <v>420</v>
      </c>
      <c r="B397" s="125" t="s">
        <v>93</v>
      </c>
      <c r="C397" s="126"/>
      <c r="D397" s="126"/>
      <c r="E397" s="126">
        <v>800</v>
      </c>
      <c r="F397" s="126"/>
      <c r="G397" s="126"/>
      <c r="H397" s="126"/>
      <c r="I397" s="127"/>
    </row>
    <row r="398" spans="1:9" ht="12.75">
      <c r="A398" s="124" t="s">
        <v>389</v>
      </c>
      <c r="B398" s="125" t="s">
        <v>37</v>
      </c>
      <c r="C398" s="126">
        <v>14322</v>
      </c>
      <c r="D398" s="126"/>
      <c r="E398" s="126"/>
      <c r="F398" s="126"/>
      <c r="G398" s="126"/>
      <c r="H398" s="126"/>
      <c r="I398" s="127"/>
    </row>
    <row r="399" spans="1:9" ht="12.75">
      <c r="A399" s="124" t="s">
        <v>96</v>
      </c>
      <c r="B399" s="125"/>
      <c r="C399" s="126">
        <v>220119</v>
      </c>
      <c r="D399" s="126"/>
      <c r="E399" s="126"/>
      <c r="F399" s="126"/>
      <c r="G399" s="126"/>
      <c r="H399" s="126"/>
      <c r="I399" s="127">
        <f>SUM(F399:H399)</f>
        <v>0</v>
      </c>
    </row>
    <row r="400" spans="1:9" ht="12.75">
      <c r="A400" s="120" t="s">
        <v>102</v>
      </c>
      <c r="B400" s="125"/>
      <c r="C400" s="122">
        <f>C370+C373+C379+C384+C398+C399</f>
        <v>2590628</v>
      </c>
      <c r="D400" s="126"/>
      <c r="E400" s="122">
        <f>E370+E379+E384+E399+E373</f>
        <v>10535</v>
      </c>
      <c r="F400" s="131"/>
      <c r="G400" s="126"/>
      <c r="H400" s="122">
        <f>H384+H399</f>
        <v>10362</v>
      </c>
      <c r="I400" s="123">
        <f>SUM(F400:H400)</f>
        <v>10362</v>
      </c>
    </row>
    <row r="401" spans="1:9" ht="12.75">
      <c r="A401" s="120" t="s">
        <v>391</v>
      </c>
      <c r="B401" s="125"/>
      <c r="C401" s="122">
        <v>30475</v>
      </c>
      <c r="D401" s="126"/>
      <c r="E401" s="122"/>
      <c r="F401" s="131"/>
      <c r="G401" s="126"/>
      <c r="H401" s="122"/>
      <c r="I401" s="123">
        <f>SUM(F401:H401)</f>
        <v>0</v>
      </c>
    </row>
    <row r="402" spans="1:9" ht="12.75">
      <c r="A402" s="120" t="s">
        <v>392</v>
      </c>
      <c r="B402" s="125"/>
      <c r="C402" s="122">
        <v>148697</v>
      </c>
      <c r="D402" s="126"/>
      <c r="E402" s="122">
        <v>800</v>
      </c>
      <c r="F402" s="131"/>
      <c r="G402" s="126"/>
      <c r="H402" s="122"/>
      <c r="I402" s="123">
        <f>SUM(F402:H402)</f>
        <v>0</v>
      </c>
    </row>
    <row r="403" spans="1:9" ht="12.75">
      <c r="A403" s="120" t="s">
        <v>394</v>
      </c>
      <c r="B403" s="125"/>
      <c r="C403" s="122">
        <v>21741</v>
      </c>
      <c r="D403" s="126"/>
      <c r="E403" s="122"/>
      <c r="F403" s="131"/>
      <c r="G403" s="126"/>
      <c r="H403" s="122"/>
      <c r="I403" s="123">
        <f>SUM(F403:H403)</f>
        <v>0</v>
      </c>
    </row>
    <row r="404" spans="1:9" ht="12.75">
      <c r="A404" s="120"/>
      <c r="B404" s="125"/>
      <c r="C404" s="122"/>
      <c r="D404" s="126"/>
      <c r="E404" s="122"/>
      <c r="F404" s="122"/>
      <c r="G404" s="126"/>
      <c r="H404" s="122"/>
      <c r="I404" s="123"/>
    </row>
    <row r="405" spans="1:9" ht="12.75">
      <c r="A405" s="120" t="s">
        <v>257</v>
      </c>
      <c r="B405" s="125"/>
      <c r="C405" s="126"/>
      <c r="D405" s="126"/>
      <c r="E405" s="122"/>
      <c r="F405" s="126"/>
      <c r="G405" s="126"/>
      <c r="H405" s="126"/>
      <c r="I405" s="127"/>
    </row>
    <row r="406" spans="1:9" ht="12.75">
      <c r="A406" s="124" t="s">
        <v>105</v>
      </c>
      <c r="B406" s="125" t="s">
        <v>56</v>
      </c>
      <c r="C406" s="126">
        <f>SUM(C407:C408)</f>
        <v>18327</v>
      </c>
      <c r="D406" s="126"/>
      <c r="E406" s="126">
        <f>SUM(E407:E408)</f>
        <v>3899</v>
      </c>
      <c r="F406" s="126">
        <f>SUM(F407:F408)</f>
        <v>0</v>
      </c>
      <c r="G406" s="126"/>
      <c r="H406" s="126">
        <f>SUM(H407:H408)</f>
        <v>11690</v>
      </c>
      <c r="I406" s="127">
        <f>SUM(I407:I408)</f>
        <v>11690</v>
      </c>
    </row>
    <row r="407" spans="1:9" ht="12.75">
      <c r="A407" s="124" t="s">
        <v>280</v>
      </c>
      <c r="B407" s="125" t="s">
        <v>57</v>
      </c>
      <c r="C407" s="126">
        <v>17520</v>
      </c>
      <c r="D407" s="126"/>
      <c r="E407" s="126">
        <v>3899</v>
      </c>
      <c r="F407" s="126"/>
      <c r="G407" s="126"/>
      <c r="H407" s="126">
        <v>11690</v>
      </c>
      <c r="I407" s="127">
        <f aca="true" t="shared" si="30" ref="I407:I484">SUM(F407:H407)</f>
        <v>11690</v>
      </c>
    </row>
    <row r="408" spans="1:9" ht="12.75">
      <c r="A408" s="124" t="s">
        <v>276</v>
      </c>
      <c r="B408" s="125" t="s">
        <v>260</v>
      </c>
      <c r="C408" s="126">
        <v>807</v>
      </c>
      <c r="D408" s="126"/>
      <c r="E408" s="126"/>
      <c r="F408" s="126"/>
      <c r="G408" s="126"/>
      <c r="H408" s="126"/>
      <c r="I408" s="127">
        <f t="shared" si="30"/>
        <v>0</v>
      </c>
    </row>
    <row r="409" spans="1:9" ht="12.75">
      <c r="A409" s="124" t="s">
        <v>322</v>
      </c>
      <c r="B409" s="125" t="s">
        <v>59</v>
      </c>
      <c r="C409" s="126">
        <f>SUM(C410:C413)</f>
        <v>920</v>
      </c>
      <c r="D409" s="126">
        <f>SUM(D410)</f>
        <v>1140</v>
      </c>
      <c r="E409" s="126">
        <f>SUM(E410:E413)</f>
        <v>215</v>
      </c>
      <c r="F409" s="126">
        <f>SUM(F410:F413)</f>
        <v>0</v>
      </c>
      <c r="G409" s="126">
        <f>SUM(G410)</f>
        <v>1800</v>
      </c>
      <c r="H409" s="126">
        <f>SUM(H410:H413)</f>
        <v>0</v>
      </c>
      <c r="I409" s="127">
        <f t="shared" si="30"/>
        <v>1800</v>
      </c>
    </row>
    <row r="410" spans="1:9" ht="12.75">
      <c r="A410" s="124" t="s">
        <v>324</v>
      </c>
      <c r="B410" s="125" t="s">
        <v>61</v>
      </c>
      <c r="C410" s="126"/>
      <c r="D410" s="126">
        <v>1140</v>
      </c>
      <c r="E410" s="126"/>
      <c r="F410" s="126"/>
      <c r="G410" s="126">
        <v>1800</v>
      </c>
      <c r="H410" s="126"/>
      <c r="I410" s="127">
        <f t="shared" si="30"/>
        <v>1800</v>
      </c>
    </row>
    <row r="411" spans="1:9" ht="12.75">
      <c r="A411" s="124" t="s">
        <v>325</v>
      </c>
      <c r="B411" s="125" t="s">
        <v>142</v>
      </c>
      <c r="C411" s="126"/>
      <c r="D411" s="126"/>
      <c r="E411" s="126">
        <v>215</v>
      </c>
      <c r="F411" s="126"/>
      <c r="G411" s="126"/>
      <c r="H411" s="126"/>
      <c r="I411" s="127"/>
    </row>
    <row r="412" spans="1:9" ht="12.75">
      <c r="A412" s="124" t="s">
        <v>326</v>
      </c>
      <c r="B412" s="125" t="s">
        <v>62</v>
      </c>
      <c r="C412" s="126">
        <v>856</v>
      </c>
      <c r="D412" s="126"/>
      <c r="E412" s="126"/>
      <c r="F412" s="126"/>
      <c r="G412" s="126"/>
      <c r="H412" s="126"/>
      <c r="I412" s="127">
        <f>SUM(F412:H412)</f>
        <v>0</v>
      </c>
    </row>
    <row r="413" spans="1:9" ht="12.75">
      <c r="A413" s="124" t="s">
        <v>263</v>
      </c>
      <c r="B413" s="125" t="s">
        <v>63</v>
      </c>
      <c r="C413" s="126">
        <v>64</v>
      </c>
      <c r="D413" s="126"/>
      <c r="E413" s="126"/>
      <c r="F413" s="126"/>
      <c r="G413" s="126"/>
      <c r="H413" s="126"/>
      <c r="I413" s="127">
        <f>SUM(F413:H413)</f>
        <v>0</v>
      </c>
    </row>
    <row r="414" spans="1:9" ht="12.75">
      <c r="A414" s="124" t="s">
        <v>64</v>
      </c>
      <c r="B414" s="128" t="s">
        <v>65</v>
      </c>
      <c r="C414" s="126">
        <f aca="true" t="shared" si="31" ref="C414:H414">SUM(C415:C418)</f>
        <v>3570</v>
      </c>
      <c r="D414" s="126">
        <f t="shared" si="31"/>
        <v>41</v>
      </c>
      <c r="E414" s="126">
        <f t="shared" si="31"/>
        <v>1309</v>
      </c>
      <c r="F414" s="126">
        <f t="shared" si="31"/>
        <v>0</v>
      </c>
      <c r="G414" s="126">
        <f t="shared" si="31"/>
        <v>322</v>
      </c>
      <c r="H414" s="126">
        <f t="shared" si="31"/>
        <v>2447</v>
      </c>
      <c r="I414" s="127">
        <f t="shared" si="30"/>
        <v>2769</v>
      </c>
    </row>
    <row r="415" spans="1:9" ht="12.75">
      <c r="A415" s="124" t="s">
        <v>219</v>
      </c>
      <c r="B415" s="125" t="s">
        <v>66</v>
      </c>
      <c r="C415" s="126">
        <v>1842</v>
      </c>
      <c r="D415" s="126">
        <v>21</v>
      </c>
      <c r="E415" s="126">
        <v>567</v>
      </c>
      <c r="F415" s="126"/>
      <c r="G415" s="126">
        <v>186</v>
      </c>
      <c r="H415" s="126">
        <v>1200</v>
      </c>
      <c r="I415" s="127">
        <f t="shared" si="30"/>
        <v>1386</v>
      </c>
    </row>
    <row r="416" spans="1:9" ht="12.75">
      <c r="A416" s="124" t="s">
        <v>220</v>
      </c>
      <c r="B416" s="125" t="s">
        <v>221</v>
      </c>
      <c r="C416" s="126">
        <v>510</v>
      </c>
      <c r="D416" s="126">
        <v>13</v>
      </c>
      <c r="E416" s="126">
        <v>248</v>
      </c>
      <c r="F416" s="126"/>
      <c r="G416" s="126"/>
      <c r="H416" s="126">
        <v>350</v>
      </c>
      <c r="I416" s="127">
        <f t="shared" si="30"/>
        <v>350</v>
      </c>
    </row>
    <row r="417" spans="1:9" ht="12.75">
      <c r="A417" s="124" t="s">
        <v>67</v>
      </c>
      <c r="B417" s="125" t="s">
        <v>68</v>
      </c>
      <c r="C417" s="126">
        <v>894</v>
      </c>
      <c r="D417" s="126">
        <v>7</v>
      </c>
      <c r="E417" s="126">
        <v>330</v>
      </c>
      <c r="F417" s="126"/>
      <c r="G417" s="126">
        <v>86</v>
      </c>
      <c r="H417" s="126">
        <v>567</v>
      </c>
      <c r="I417" s="127">
        <f t="shared" si="30"/>
        <v>653</v>
      </c>
    </row>
    <row r="418" spans="1:9" ht="12.75">
      <c r="A418" s="124" t="s">
        <v>327</v>
      </c>
      <c r="B418" s="125" t="s">
        <v>69</v>
      </c>
      <c r="C418" s="126">
        <v>324</v>
      </c>
      <c r="D418" s="126"/>
      <c r="E418" s="126">
        <v>164</v>
      </c>
      <c r="F418" s="126"/>
      <c r="G418" s="126">
        <v>50</v>
      </c>
      <c r="H418" s="126">
        <v>330</v>
      </c>
      <c r="I418" s="127">
        <f t="shared" si="30"/>
        <v>380</v>
      </c>
    </row>
    <row r="419" spans="1:9" ht="12.75">
      <c r="A419" s="124" t="s">
        <v>70</v>
      </c>
      <c r="B419" s="125" t="s">
        <v>71</v>
      </c>
      <c r="C419" s="126">
        <f>SUM(C422:C428)</f>
        <v>0</v>
      </c>
      <c r="D419" s="126">
        <f>SUM(D420:D431)</f>
        <v>10366</v>
      </c>
      <c r="E419" s="126">
        <f>SUM(E421:E428)</f>
        <v>0</v>
      </c>
      <c r="F419" s="126">
        <f>SUM(F421:F431)</f>
        <v>0</v>
      </c>
      <c r="G419" s="126">
        <f>SUM(G420:G429)</f>
        <v>17310</v>
      </c>
      <c r="H419" s="126">
        <f>SUM(H422:H428)</f>
        <v>0</v>
      </c>
      <c r="I419" s="127">
        <f>SUM(F419:H419)</f>
        <v>17310</v>
      </c>
    </row>
    <row r="420" spans="1:9" ht="12.75">
      <c r="A420" s="124" t="s">
        <v>101</v>
      </c>
      <c r="B420" s="125" t="s">
        <v>73</v>
      </c>
      <c r="C420" s="126"/>
      <c r="D420" s="126">
        <v>500</v>
      </c>
      <c r="E420" s="126"/>
      <c r="F420" s="126"/>
      <c r="G420" s="126">
        <v>250</v>
      </c>
      <c r="H420" s="126"/>
      <c r="I420" s="127">
        <f>SUM(G420:H420)</f>
        <v>250</v>
      </c>
    </row>
    <row r="421" spans="1:9" ht="12.75">
      <c r="A421" s="124" t="s">
        <v>275</v>
      </c>
      <c r="B421" s="125" t="s">
        <v>113</v>
      </c>
      <c r="C421" s="126"/>
      <c r="D421" s="126">
        <v>155</v>
      </c>
      <c r="E421" s="122"/>
      <c r="F421" s="126"/>
      <c r="G421" s="126"/>
      <c r="H421" s="126"/>
      <c r="I421" s="127"/>
    </row>
    <row r="422" spans="1:9" ht="12.75">
      <c r="A422" s="124" t="s">
        <v>74</v>
      </c>
      <c r="B422" s="125" t="s">
        <v>75</v>
      </c>
      <c r="C422" s="126"/>
      <c r="D422" s="126">
        <v>895</v>
      </c>
      <c r="E422" s="122"/>
      <c r="F422" s="126"/>
      <c r="G422" s="126">
        <v>2650</v>
      </c>
      <c r="H422" s="126"/>
      <c r="I422" s="127">
        <f t="shared" si="30"/>
        <v>2650</v>
      </c>
    </row>
    <row r="423" spans="1:9" ht="12.75">
      <c r="A423" s="124" t="s">
        <v>239</v>
      </c>
      <c r="B423" s="125" t="s">
        <v>77</v>
      </c>
      <c r="C423" s="126"/>
      <c r="D423" s="126">
        <v>2791</v>
      </c>
      <c r="E423" s="122"/>
      <c r="F423" s="126"/>
      <c r="G423" s="126">
        <v>3500</v>
      </c>
      <c r="H423" s="126"/>
      <c r="I423" s="127">
        <f t="shared" si="30"/>
        <v>3500</v>
      </c>
    </row>
    <row r="424" spans="1:9" ht="12.75">
      <c r="A424" s="124" t="s">
        <v>78</v>
      </c>
      <c r="B424" s="125" t="s">
        <v>79</v>
      </c>
      <c r="C424" s="126"/>
      <c r="D424" s="126">
        <v>5658</v>
      </c>
      <c r="E424" s="122"/>
      <c r="F424" s="126"/>
      <c r="G424" s="126">
        <v>7040</v>
      </c>
      <c r="H424" s="126"/>
      <c r="I424" s="127">
        <f t="shared" si="30"/>
        <v>7040</v>
      </c>
    </row>
    <row r="425" spans="1:9" ht="12.75">
      <c r="A425" s="124" t="s">
        <v>80</v>
      </c>
      <c r="B425" s="125" t="s">
        <v>81</v>
      </c>
      <c r="C425" s="126"/>
      <c r="D425" s="126"/>
      <c r="E425" s="122"/>
      <c r="F425" s="126"/>
      <c r="G425" s="126">
        <v>200</v>
      </c>
      <c r="H425" s="126"/>
      <c r="I425" s="127">
        <f t="shared" si="30"/>
        <v>200</v>
      </c>
    </row>
    <row r="426" spans="1:9" ht="12.75">
      <c r="A426" s="124" t="s">
        <v>421</v>
      </c>
      <c r="B426" s="125" t="s">
        <v>83</v>
      </c>
      <c r="C426" s="126"/>
      <c r="D426" s="126">
        <v>154</v>
      </c>
      <c r="E426" s="122"/>
      <c r="F426" s="126"/>
      <c r="G426" s="126">
        <v>200</v>
      </c>
      <c r="H426" s="126"/>
      <c r="I426" s="127">
        <f t="shared" si="30"/>
        <v>200</v>
      </c>
    </row>
    <row r="427" spans="1:9" ht="12" customHeight="1">
      <c r="A427" s="124" t="s">
        <v>104</v>
      </c>
      <c r="B427" s="125" t="s">
        <v>85</v>
      </c>
      <c r="C427" s="126"/>
      <c r="D427" s="126">
        <v>24</v>
      </c>
      <c r="E427" s="122"/>
      <c r="F427" s="126"/>
      <c r="G427" s="126">
        <f>700+2000</f>
        <v>2700</v>
      </c>
      <c r="H427" s="126"/>
      <c r="I427" s="127">
        <f t="shared" si="30"/>
        <v>2700</v>
      </c>
    </row>
    <row r="428" spans="1:9" ht="12.75">
      <c r="A428" s="124" t="s">
        <v>88</v>
      </c>
      <c r="B428" s="125" t="s">
        <v>89</v>
      </c>
      <c r="C428" s="126"/>
      <c r="D428" s="126">
        <v>189</v>
      </c>
      <c r="E428" s="122"/>
      <c r="F428" s="126"/>
      <c r="G428" s="126">
        <v>270</v>
      </c>
      <c r="H428" s="126"/>
      <c r="I428" s="127">
        <f t="shared" si="30"/>
        <v>270</v>
      </c>
    </row>
    <row r="429" spans="1:9" ht="12.75">
      <c r="A429" s="124" t="s">
        <v>90</v>
      </c>
      <c r="B429" s="125" t="s">
        <v>91</v>
      </c>
      <c r="C429" s="126"/>
      <c r="D429" s="126"/>
      <c r="E429" s="122"/>
      <c r="F429" s="126"/>
      <c r="G429" s="126">
        <v>500</v>
      </c>
      <c r="H429" s="126"/>
      <c r="I429" s="127">
        <f t="shared" si="30"/>
        <v>500</v>
      </c>
    </row>
    <row r="430" spans="1:9" ht="12.75">
      <c r="A430" s="124" t="s">
        <v>241</v>
      </c>
      <c r="B430" s="125" t="s">
        <v>92</v>
      </c>
      <c r="C430" s="126"/>
      <c r="D430" s="126"/>
      <c r="E430" s="122"/>
      <c r="F430" s="126"/>
      <c r="G430" s="126"/>
      <c r="H430" s="126"/>
      <c r="I430" s="127"/>
    </row>
    <row r="431" spans="1:9" ht="12.75">
      <c r="A431" s="124" t="s">
        <v>390</v>
      </c>
      <c r="B431" s="125" t="s">
        <v>93</v>
      </c>
      <c r="C431" s="126"/>
      <c r="D431" s="126"/>
      <c r="E431" s="122"/>
      <c r="F431" s="126"/>
      <c r="G431" s="130"/>
      <c r="H431" s="130"/>
      <c r="I431" s="127">
        <f t="shared" si="30"/>
        <v>0</v>
      </c>
    </row>
    <row r="432" spans="1:9" ht="12.75">
      <c r="A432" s="124" t="s">
        <v>96</v>
      </c>
      <c r="B432" s="125"/>
      <c r="C432" s="126"/>
      <c r="D432" s="126"/>
      <c r="E432" s="122"/>
      <c r="F432" s="126"/>
      <c r="G432" s="126"/>
      <c r="H432" s="126"/>
      <c r="I432" s="127">
        <f>SUM(G432:H432)</f>
        <v>0</v>
      </c>
    </row>
    <row r="433" spans="1:9" ht="12.75">
      <c r="A433" s="120" t="s">
        <v>102</v>
      </c>
      <c r="B433" s="125"/>
      <c r="C433" s="122">
        <f>C406+C409+C414+C419</f>
        <v>22817</v>
      </c>
      <c r="D433" s="122">
        <f>D409+D414+D419+D432</f>
        <v>11547</v>
      </c>
      <c r="E433" s="122">
        <f>E406+E409+E414+E419</f>
        <v>5423</v>
      </c>
      <c r="F433" s="122">
        <f>F406+F414+F419+F409</f>
        <v>0</v>
      </c>
      <c r="G433" s="122">
        <f>G406+G409+G414+G419+G432</f>
        <v>19432</v>
      </c>
      <c r="H433" s="122">
        <f>H406+H409+H414+H419</f>
        <v>14137</v>
      </c>
      <c r="I433" s="123">
        <f>SUM(F433:H433)</f>
        <v>33569</v>
      </c>
    </row>
    <row r="434" spans="1:9" ht="12.75">
      <c r="A434" s="120" t="s">
        <v>258</v>
      </c>
      <c r="B434" s="125"/>
      <c r="C434" s="126"/>
      <c r="D434" s="126"/>
      <c r="E434" s="122"/>
      <c r="F434" s="126"/>
      <c r="G434" s="122"/>
      <c r="H434" s="122"/>
      <c r="I434" s="127">
        <f t="shared" si="30"/>
        <v>0</v>
      </c>
    </row>
    <row r="435" spans="1:9" ht="12.75">
      <c r="A435" s="124" t="s">
        <v>279</v>
      </c>
      <c r="B435" s="125" t="s">
        <v>56</v>
      </c>
      <c r="C435" s="122">
        <f>SUM(C436:C437)</f>
        <v>17122</v>
      </c>
      <c r="D435" s="126">
        <f>SUM(D436)</f>
        <v>24248</v>
      </c>
      <c r="E435" s="122"/>
      <c r="F435" s="126">
        <f>SUM(F436:F437)</f>
        <v>0</v>
      </c>
      <c r="G435" s="126">
        <f>SUM(G436)</f>
        <v>4470</v>
      </c>
      <c r="H435" s="122"/>
      <c r="I435" s="127">
        <f t="shared" si="30"/>
        <v>4470</v>
      </c>
    </row>
    <row r="436" spans="1:9" ht="12.75">
      <c r="A436" s="124" t="s">
        <v>280</v>
      </c>
      <c r="B436" s="125" t="s">
        <v>57</v>
      </c>
      <c r="C436" s="126">
        <v>15804</v>
      </c>
      <c r="D436" s="126">
        <v>24248</v>
      </c>
      <c r="E436" s="122"/>
      <c r="F436" s="126"/>
      <c r="G436" s="126">
        <v>4470</v>
      </c>
      <c r="H436" s="122"/>
      <c r="I436" s="127">
        <f t="shared" si="30"/>
        <v>4470</v>
      </c>
    </row>
    <row r="437" spans="1:9" ht="12.75">
      <c r="A437" s="124" t="s">
        <v>276</v>
      </c>
      <c r="B437" s="125" t="s">
        <v>260</v>
      </c>
      <c r="C437" s="126">
        <v>1318</v>
      </c>
      <c r="D437" s="126"/>
      <c r="E437" s="122"/>
      <c r="F437" s="126"/>
      <c r="G437" s="126"/>
      <c r="H437" s="122"/>
      <c r="I437" s="127">
        <f>SUM(F437:H437)</f>
        <v>0</v>
      </c>
    </row>
    <row r="438" spans="1:9" ht="12.75">
      <c r="A438" s="124" t="s">
        <v>322</v>
      </c>
      <c r="B438" s="125" t="s">
        <v>59</v>
      </c>
      <c r="C438" s="122">
        <f>SUM(C439:C440)</f>
        <v>849</v>
      </c>
      <c r="D438" s="126">
        <f>SUM(D440:D441)</f>
        <v>439</v>
      </c>
      <c r="E438" s="122"/>
      <c r="F438" s="126">
        <f>SUM(F440:F441)</f>
        <v>0</v>
      </c>
      <c r="G438" s="126">
        <f>SUM(G440:G441)</f>
        <v>0</v>
      </c>
      <c r="H438" s="122"/>
      <c r="I438" s="127">
        <f t="shared" si="30"/>
        <v>0</v>
      </c>
    </row>
    <row r="439" spans="1:9" ht="12.75">
      <c r="A439" s="124" t="s">
        <v>324</v>
      </c>
      <c r="B439" s="125" t="s">
        <v>61</v>
      </c>
      <c r="C439" s="126">
        <v>401</v>
      </c>
      <c r="D439" s="126"/>
      <c r="E439" s="122"/>
      <c r="F439" s="126"/>
      <c r="G439" s="126"/>
      <c r="H439" s="122"/>
      <c r="I439" s="127"/>
    </row>
    <row r="440" spans="1:9" ht="12.75">
      <c r="A440" s="124" t="s">
        <v>325</v>
      </c>
      <c r="B440" s="125" t="s">
        <v>142</v>
      </c>
      <c r="C440" s="126">
        <v>448</v>
      </c>
      <c r="D440" s="126">
        <v>184</v>
      </c>
      <c r="E440" s="122"/>
      <c r="F440" s="126"/>
      <c r="G440" s="126"/>
      <c r="H440" s="122"/>
      <c r="I440" s="127">
        <f>SUM(F440:H440)</f>
        <v>0</v>
      </c>
    </row>
    <row r="441" spans="1:9" ht="12.75">
      <c r="A441" s="124" t="s">
        <v>263</v>
      </c>
      <c r="B441" s="125" t="s">
        <v>63</v>
      </c>
      <c r="C441" s="126"/>
      <c r="D441" s="126">
        <v>255</v>
      </c>
      <c r="E441" s="122"/>
      <c r="F441" s="126"/>
      <c r="G441" s="126"/>
      <c r="H441" s="122"/>
      <c r="I441" s="127">
        <f t="shared" si="30"/>
        <v>0</v>
      </c>
    </row>
    <row r="442" spans="1:9" ht="12.75">
      <c r="A442" s="124" t="s">
        <v>64</v>
      </c>
      <c r="B442" s="128" t="s">
        <v>65</v>
      </c>
      <c r="C442" s="126">
        <f>SUM(C443:C445)</f>
        <v>3251</v>
      </c>
      <c r="D442" s="126">
        <f>SUM(D443:D445)</f>
        <v>4480</v>
      </c>
      <c r="E442" s="122"/>
      <c r="F442" s="126">
        <f>SUM(F443:F445)</f>
        <v>0</v>
      </c>
      <c r="G442" s="126">
        <f>SUM(G443:G445)</f>
        <v>810</v>
      </c>
      <c r="H442" s="122"/>
      <c r="I442" s="127">
        <f t="shared" si="30"/>
        <v>810</v>
      </c>
    </row>
    <row r="443" spans="1:9" ht="12.75">
      <c r="A443" s="124" t="s">
        <v>243</v>
      </c>
      <c r="B443" s="125" t="s">
        <v>66</v>
      </c>
      <c r="C443" s="126">
        <v>2204</v>
      </c>
      <c r="D443" s="126">
        <v>2573</v>
      </c>
      <c r="E443" s="122"/>
      <c r="F443" s="126"/>
      <c r="G443" s="126">
        <v>595</v>
      </c>
      <c r="H443" s="122"/>
      <c r="I443" s="127">
        <f t="shared" si="30"/>
        <v>595</v>
      </c>
    </row>
    <row r="444" spans="1:9" ht="12.75">
      <c r="A444" s="124" t="s">
        <v>67</v>
      </c>
      <c r="B444" s="125" t="s">
        <v>68</v>
      </c>
      <c r="C444" s="126">
        <v>886</v>
      </c>
      <c r="D444" s="126">
        <v>1194</v>
      </c>
      <c r="E444" s="122"/>
      <c r="F444" s="126"/>
      <c r="G444" s="126">
        <v>215</v>
      </c>
      <c r="H444" s="122"/>
      <c r="I444" s="127">
        <f t="shared" si="30"/>
        <v>215</v>
      </c>
    </row>
    <row r="445" spans="1:9" ht="12.75">
      <c r="A445" s="124" t="s">
        <v>327</v>
      </c>
      <c r="B445" s="125" t="s">
        <v>69</v>
      </c>
      <c r="C445" s="126">
        <v>161</v>
      </c>
      <c r="D445" s="126">
        <v>713</v>
      </c>
      <c r="E445" s="122"/>
      <c r="F445" s="126"/>
      <c r="G445" s="126"/>
      <c r="H445" s="122"/>
      <c r="I445" s="127">
        <f t="shared" si="30"/>
        <v>0</v>
      </c>
    </row>
    <row r="446" spans="1:9" ht="12.75">
      <c r="A446" s="124" t="s">
        <v>70</v>
      </c>
      <c r="B446" s="125" t="s">
        <v>71</v>
      </c>
      <c r="C446" s="126">
        <f>SUM(C447:C454)</f>
        <v>115447</v>
      </c>
      <c r="D446" s="126">
        <f>SUM(D447:D453)</f>
        <v>1492</v>
      </c>
      <c r="E446" s="122"/>
      <c r="F446" s="126">
        <f>SUM(F448:F454)</f>
        <v>0</v>
      </c>
      <c r="G446" s="126">
        <f>SUM(G447:G454)</f>
        <v>0</v>
      </c>
      <c r="H446" s="122"/>
      <c r="I446" s="127">
        <f>SUM(F446:H446)</f>
        <v>0</v>
      </c>
    </row>
    <row r="447" spans="1:9" ht="12.75">
      <c r="A447" s="124" t="s">
        <v>101</v>
      </c>
      <c r="B447" s="125" t="s">
        <v>73</v>
      </c>
      <c r="C447" s="126">
        <v>540</v>
      </c>
      <c r="D447" s="126">
        <v>750</v>
      </c>
      <c r="E447" s="122"/>
      <c r="F447" s="126"/>
      <c r="G447" s="126"/>
      <c r="H447" s="122"/>
      <c r="I447" s="127">
        <f>SUM(G447:H447)</f>
        <v>0</v>
      </c>
    </row>
    <row r="448" spans="1:9" ht="12.75">
      <c r="A448" s="124" t="s">
        <v>74</v>
      </c>
      <c r="B448" s="125" t="s">
        <v>75</v>
      </c>
      <c r="C448" s="126">
        <v>5572</v>
      </c>
      <c r="D448" s="126"/>
      <c r="E448" s="122"/>
      <c r="F448" s="126"/>
      <c r="G448" s="126"/>
      <c r="H448" s="122"/>
      <c r="I448" s="127">
        <f t="shared" si="30"/>
        <v>0</v>
      </c>
    </row>
    <row r="449" spans="1:9" ht="12.75">
      <c r="A449" s="124" t="s">
        <v>76</v>
      </c>
      <c r="B449" s="125" t="s">
        <v>77</v>
      </c>
      <c r="C449" s="126">
        <v>23847</v>
      </c>
      <c r="D449" s="126"/>
      <c r="E449" s="122"/>
      <c r="F449" s="126"/>
      <c r="G449" s="126"/>
      <c r="H449" s="122"/>
      <c r="I449" s="127">
        <f t="shared" si="30"/>
        <v>0</v>
      </c>
    </row>
    <row r="450" spans="1:9" ht="12.75">
      <c r="A450" s="124" t="s">
        <v>78</v>
      </c>
      <c r="B450" s="125" t="s">
        <v>79</v>
      </c>
      <c r="C450" s="126">
        <v>79241</v>
      </c>
      <c r="D450" s="126">
        <v>459</v>
      </c>
      <c r="E450" s="122"/>
      <c r="F450" s="129"/>
      <c r="G450" s="126"/>
      <c r="H450" s="122"/>
      <c r="I450" s="127">
        <f t="shared" si="30"/>
        <v>0</v>
      </c>
    </row>
    <row r="451" spans="1:9" ht="12.75">
      <c r="A451" s="124" t="s">
        <v>421</v>
      </c>
      <c r="B451" s="125" t="s">
        <v>83</v>
      </c>
      <c r="C451" s="126">
        <v>1719</v>
      </c>
      <c r="D451" s="126"/>
      <c r="E451" s="122"/>
      <c r="F451" s="126"/>
      <c r="G451" s="126"/>
      <c r="H451" s="122"/>
      <c r="I451" s="127">
        <f>SUM(F451:H451)</f>
        <v>0</v>
      </c>
    </row>
    <row r="452" spans="1:9" ht="12.75">
      <c r="A452" s="124" t="s">
        <v>104</v>
      </c>
      <c r="B452" s="125" t="s">
        <v>85</v>
      </c>
      <c r="C452" s="126"/>
      <c r="D452" s="126">
        <v>283</v>
      </c>
      <c r="E452" s="122"/>
      <c r="F452" s="126"/>
      <c r="G452" s="126"/>
      <c r="H452" s="122"/>
      <c r="I452" s="127">
        <f t="shared" si="30"/>
        <v>0</v>
      </c>
    </row>
    <row r="453" spans="1:9" ht="12.75">
      <c r="A453" s="124" t="s">
        <v>88</v>
      </c>
      <c r="B453" s="125" t="s">
        <v>89</v>
      </c>
      <c r="C453" s="126">
        <v>4528</v>
      </c>
      <c r="D453" s="126"/>
      <c r="E453" s="122"/>
      <c r="F453" s="126"/>
      <c r="G453" s="126"/>
      <c r="H453" s="122"/>
      <c r="I453" s="127">
        <f t="shared" si="30"/>
        <v>0</v>
      </c>
    </row>
    <row r="454" spans="1:9" ht="12.75">
      <c r="A454" s="124" t="s">
        <v>277</v>
      </c>
      <c r="B454" s="125" t="s">
        <v>91</v>
      </c>
      <c r="C454" s="126"/>
      <c r="D454" s="126"/>
      <c r="E454" s="122"/>
      <c r="F454" s="126"/>
      <c r="G454" s="126"/>
      <c r="H454" s="122"/>
      <c r="I454" s="127">
        <f t="shared" si="30"/>
        <v>0</v>
      </c>
    </row>
    <row r="455" spans="1:9" ht="12.75">
      <c r="A455" s="120" t="s">
        <v>102</v>
      </c>
      <c r="B455" s="125"/>
      <c r="C455" s="122">
        <f>C435+C438+C442+C446</f>
        <v>136669</v>
      </c>
      <c r="D455" s="122">
        <f>D435+D438+D442+D446</f>
        <v>30659</v>
      </c>
      <c r="E455" s="122"/>
      <c r="F455" s="122">
        <f>F435+F438+F442+F446</f>
        <v>0</v>
      </c>
      <c r="G455" s="122">
        <f>G435+G438+G442+G446</f>
        <v>5280</v>
      </c>
      <c r="H455" s="122"/>
      <c r="I455" s="123">
        <f>SUM(F455:H455)</f>
        <v>5280</v>
      </c>
    </row>
    <row r="456" spans="1:9" ht="12.75">
      <c r="A456" s="120" t="s">
        <v>259</v>
      </c>
      <c r="B456" s="125"/>
      <c r="C456" s="126"/>
      <c r="D456" s="126"/>
      <c r="E456" s="122"/>
      <c r="F456" s="126"/>
      <c r="G456" s="122"/>
      <c r="H456" s="122"/>
      <c r="I456" s="127">
        <f t="shared" si="30"/>
        <v>0</v>
      </c>
    </row>
    <row r="457" spans="1:9" ht="12.75">
      <c r="A457" s="124" t="s">
        <v>279</v>
      </c>
      <c r="B457" s="125" t="s">
        <v>56</v>
      </c>
      <c r="C457" s="126">
        <f>SUM(C458:C459)</f>
        <v>582642</v>
      </c>
      <c r="D457" s="126"/>
      <c r="E457" s="122">
        <f>SUM(E458:E459)</f>
        <v>0</v>
      </c>
      <c r="F457" s="126">
        <f>SUM(F458:F459)</f>
        <v>608805</v>
      </c>
      <c r="G457" s="122"/>
      <c r="H457" s="122"/>
      <c r="I457" s="127">
        <f t="shared" si="30"/>
        <v>608805</v>
      </c>
    </row>
    <row r="458" spans="1:9" ht="12.75">
      <c r="A458" s="124" t="s">
        <v>280</v>
      </c>
      <c r="B458" s="125" t="s">
        <v>57</v>
      </c>
      <c r="C458" s="126">
        <v>557197</v>
      </c>
      <c r="D458" s="126"/>
      <c r="E458" s="122"/>
      <c r="F458" s="126">
        <v>608805</v>
      </c>
      <c r="G458" s="122"/>
      <c r="H458" s="122"/>
      <c r="I458" s="127">
        <f t="shared" si="30"/>
        <v>608805</v>
      </c>
    </row>
    <row r="459" spans="1:9" ht="12.75">
      <c r="A459" s="124" t="s">
        <v>276</v>
      </c>
      <c r="B459" s="125" t="s">
        <v>260</v>
      </c>
      <c r="C459" s="126">
        <v>25445</v>
      </c>
      <c r="D459" s="126"/>
      <c r="E459" s="122"/>
      <c r="F459" s="126"/>
      <c r="G459" s="122"/>
      <c r="H459" s="122"/>
      <c r="I459" s="127">
        <f t="shared" si="30"/>
        <v>0</v>
      </c>
    </row>
    <row r="460" spans="1:9" ht="12.75">
      <c r="A460" s="124" t="s">
        <v>322</v>
      </c>
      <c r="B460" s="125" t="s">
        <v>59</v>
      </c>
      <c r="C460" s="126">
        <f>SUM(C461:C464)</f>
        <v>31010</v>
      </c>
      <c r="D460" s="126"/>
      <c r="E460" s="122">
        <f>SUM(E461:E464)</f>
        <v>5701</v>
      </c>
      <c r="F460" s="126">
        <f>SUM(F461:F464)</f>
        <v>34880</v>
      </c>
      <c r="G460" s="126">
        <f>SUM(G461:G464)</f>
        <v>0</v>
      </c>
      <c r="H460" s="126">
        <f>SUM(H461:H464)</f>
        <v>0</v>
      </c>
      <c r="I460" s="127">
        <f>SUM(I461:I464)</f>
        <v>9380</v>
      </c>
    </row>
    <row r="461" spans="1:9" ht="12.75">
      <c r="A461" s="124" t="s">
        <v>324</v>
      </c>
      <c r="B461" s="125" t="s">
        <v>61</v>
      </c>
      <c r="C461" s="126">
        <v>2989</v>
      </c>
      <c r="D461" s="126"/>
      <c r="E461" s="122"/>
      <c r="F461" s="126">
        <v>3000</v>
      </c>
      <c r="G461" s="122"/>
      <c r="H461" s="122"/>
      <c r="I461" s="127">
        <f t="shared" si="30"/>
        <v>3000</v>
      </c>
    </row>
    <row r="462" spans="1:9" ht="12.75">
      <c r="A462" s="124" t="s">
        <v>325</v>
      </c>
      <c r="B462" s="125" t="s">
        <v>142</v>
      </c>
      <c r="C462" s="126">
        <v>10808</v>
      </c>
      <c r="D462" s="126"/>
      <c r="E462" s="126">
        <v>5701</v>
      </c>
      <c r="F462" s="126">
        <v>25500</v>
      </c>
      <c r="G462" s="126"/>
      <c r="H462" s="126"/>
      <c r="I462" s="127">
        <f>SUM(G462:H462)</f>
        <v>0</v>
      </c>
    </row>
    <row r="463" spans="1:9" ht="12.75">
      <c r="A463" s="124" t="s">
        <v>326</v>
      </c>
      <c r="B463" s="125" t="s">
        <v>62</v>
      </c>
      <c r="C463" s="126">
        <v>14162</v>
      </c>
      <c r="D463" s="126"/>
      <c r="E463" s="122"/>
      <c r="F463" s="126">
        <v>3350</v>
      </c>
      <c r="G463" s="122"/>
      <c r="H463" s="122"/>
      <c r="I463" s="127">
        <f t="shared" si="30"/>
        <v>3350</v>
      </c>
    </row>
    <row r="464" spans="1:9" ht="12.75">
      <c r="A464" s="124" t="s">
        <v>263</v>
      </c>
      <c r="B464" s="125" t="s">
        <v>63</v>
      </c>
      <c r="C464" s="126">
        <v>3051</v>
      </c>
      <c r="D464" s="126"/>
      <c r="E464" s="122"/>
      <c r="F464" s="126">
        <v>3030</v>
      </c>
      <c r="G464" s="122"/>
      <c r="H464" s="122"/>
      <c r="I464" s="127">
        <f t="shared" si="30"/>
        <v>3030</v>
      </c>
    </row>
    <row r="465" spans="1:9" ht="12.75">
      <c r="A465" s="124" t="s">
        <v>64</v>
      </c>
      <c r="B465" s="128" t="s">
        <v>65</v>
      </c>
      <c r="C465" s="126">
        <f>SUM(C466:C469)</f>
        <v>122923</v>
      </c>
      <c r="D465" s="126"/>
      <c r="E465" s="122">
        <f>SUM(E466:E469)</f>
        <v>0</v>
      </c>
      <c r="F465" s="126">
        <f>SUM(F466:F469)</f>
        <v>124249</v>
      </c>
      <c r="G465" s="122"/>
      <c r="H465" s="122"/>
      <c r="I465" s="127">
        <f t="shared" si="30"/>
        <v>124249</v>
      </c>
    </row>
    <row r="466" spans="1:9" ht="12.75">
      <c r="A466" s="124" t="s">
        <v>219</v>
      </c>
      <c r="B466" s="125" t="s">
        <v>66</v>
      </c>
      <c r="C466" s="126">
        <v>67113</v>
      </c>
      <c r="D466" s="126"/>
      <c r="E466" s="122"/>
      <c r="F466" s="126">
        <v>62097</v>
      </c>
      <c r="G466" s="122"/>
      <c r="H466" s="122"/>
      <c r="I466" s="127">
        <f t="shared" si="30"/>
        <v>62097</v>
      </c>
    </row>
    <row r="467" spans="1:9" ht="12.75">
      <c r="A467" s="124" t="s">
        <v>220</v>
      </c>
      <c r="B467" s="125" t="s">
        <v>221</v>
      </c>
      <c r="C467" s="126">
        <v>15706</v>
      </c>
      <c r="D467" s="126"/>
      <c r="E467" s="122"/>
      <c r="F467" s="126">
        <v>15882</v>
      </c>
      <c r="G467" s="122"/>
      <c r="H467" s="122"/>
      <c r="I467" s="127">
        <f t="shared" si="30"/>
        <v>15882</v>
      </c>
    </row>
    <row r="468" spans="1:9" ht="12.75">
      <c r="A468" s="124" t="s">
        <v>67</v>
      </c>
      <c r="B468" s="125" t="s">
        <v>68</v>
      </c>
      <c r="C468" s="126">
        <v>29594</v>
      </c>
      <c r="D468" s="126"/>
      <c r="E468" s="122"/>
      <c r="F468" s="126">
        <v>29223</v>
      </c>
      <c r="G468" s="122"/>
      <c r="H468" s="122"/>
      <c r="I468" s="127">
        <f t="shared" si="30"/>
        <v>29223</v>
      </c>
    </row>
    <row r="469" spans="1:9" ht="12.75">
      <c r="A469" s="124" t="s">
        <v>327</v>
      </c>
      <c r="B469" s="125" t="s">
        <v>69</v>
      </c>
      <c r="C469" s="126">
        <v>10510</v>
      </c>
      <c r="D469" s="126"/>
      <c r="E469" s="122"/>
      <c r="F469" s="126">
        <v>17047</v>
      </c>
      <c r="G469" s="122"/>
      <c r="H469" s="122"/>
      <c r="I469" s="127">
        <f t="shared" si="30"/>
        <v>17047</v>
      </c>
    </row>
    <row r="470" spans="1:9" ht="12.75">
      <c r="A470" s="124" t="s">
        <v>70</v>
      </c>
      <c r="B470" s="125" t="s">
        <v>71</v>
      </c>
      <c r="C470" s="126">
        <f>SUM(C471:C480)</f>
        <v>60403</v>
      </c>
      <c r="D470" s="126">
        <f aca="true" t="shared" si="32" ref="D470:I470">SUM(D471:D482)</f>
        <v>297012</v>
      </c>
      <c r="E470" s="122">
        <f t="shared" si="32"/>
        <v>0</v>
      </c>
      <c r="F470" s="126">
        <f t="shared" si="32"/>
        <v>52808</v>
      </c>
      <c r="G470" s="126">
        <f t="shared" si="32"/>
        <v>333160</v>
      </c>
      <c r="H470" s="126">
        <f t="shared" si="32"/>
        <v>0</v>
      </c>
      <c r="I470" s="127">
        <f t="shared" si="32"/>
        <v>385968</v>
      </c>
    </row>
    <row r="471" spans="1:9" ht="12.75">
      <c r="A471" s="124" t="s">
        <v>108</v>
      </c>
      <c r="B471" s="125" t="s">
        <v>109</v>
      </c>
      <c r="C471" s="126">
        <v>5369</v>
      </c>
      <c r="D471" s="126">
        <v>77742</v>
      </c>
      <c r="E471" s="122"/>
      <c r="F471" s="126">
        <v>22288</v>
      </c>
      <c r="G471" s="126">
        <v>100000</v>
      </c>
      <c r="H471" s="122"/>
      <c r="I471" s="127">
        <f t="shared" si="30"/>
        <v>122288</v>
      </c>
    </row>
    <row r="472" spans="1:9" ht="12.75">
      <c r="A472" s="124" t="s">
        <v>101</v>
      </c>
      <c r="B472" s="125" t="s">
        <v>73</v>
      </c>
      <c r="C472" s="126"/>
      <c r="D472" s="126">
        <v>23217</v>
      </c>
      <c r="E472" s="122"/>
      <c r="F472" s="126"/>
      <c r="G472" s="126">
        <v>12500</v>
      </c>
      <c r="H472" s="122"/>
      <c r="I472" s="127">
        <f t="shared" si="30"/>
        <v>12500</v>
      </c>
    </row>
    <row r="473" spans="1:9" ht="12.75">
      <c r="A473" s="124" t="s">
        <v>275</v>
      </c>
      <c r="B473" s="125" t="s">
        <v>113</v>
      </c>
      <c r="C473" s="126">
        <v>7274</v>
      </c>
      <c r="D473" s="126"/>
      <c r="E473" s="122"/>
      <c r="F473" s="126"/>
      <c r="G473" s="126"/>
      <c r="H473" s="122"/>
      <c r="I473" s="127">
        <f t="shared" si="30"/>
        <v>0</v>
      </c>
    </row>
    <row r="474" spans="1:9" ht="12.75">
      <c r="A474" s="124" t="s">
        <v>74</v>
      </c>
      <c r="B474" s="125" t="s">
        <v>75</v>
      </c>
      <c r="C474" s="126">
        <v>70</v>
      </c>
      <c r="D474" s="126">
        <v>22645</v>
      </c>
      <c r="E474" s="122"/>
      <c r="F474" s="126">
        <v>140</v>
      </c>
      <c r="G474" s="126">
        <v>30000</v>
      </c>
      <c r="H474" s="122"/>
      <c r="I474" s="127">
        <f t="shared" si="30"/>
        <v>30140</v>
      </c>
    </row>
    <row r="475" spans="1:9" ht="12.75">
      <c r="A475" s="124" t="s">
        <v>239</v>
      </c>
      <c r="B475" s="125" t="s">
        <v>77</v>
      </c>
      <c r="C475" s="126">
        <v>24927</v>
      </c>
      <c r="D475" s="126">
        <v>147736</v>
      </c>
      <c r="E475" s="122"/>
      <c r="F475" s="126">
        <v>24606</v>
      </c>
      <c r="G475" s="126">
        <v>150000</v>
      </c>
      <c r="H475" s="122"/>
      <c r="I475" s="127">
        <f t="shared" si="30"/>
        <v>174606</v>
      </c>
    </row>
    <row r="476" spans="1:9" ht="12.75">
      <c r="A476" s="124" t="s">
        <v>78</v>
      </c>
      <c r="B476" s="125" t="s">
        <v>79</v>
      </c>
      <c r="C476" s="126">
        <v>22763</v>
      </c>
      <c r="D476" s="126">
        <v>14967</v>
      </c>
      <c r="E476" s="122"/>
      <c r="F476" s="126">
        <v>5774</v>
      </c>
      <c r="G476" s="126">
        <v>15000</v>
      </c>
      <c r="H476" s="122"/>
      <c r="I476" s="127">
        <f t="shared" si="30"/>
        <v>20774</v>
      </c>
    </row>
    <row r="477" spans="1:9" ht="12.75">
      <c r="A477" s="124" t="s">
        <v>274</v>
      </c>
      <c r="B477" s="125" t="s">
        <v>461</v>
      </c>
      <c r="C477" s="126"/>
      <c r="D477" s="126">
        <v>358</v>
      </c>
      <c r="E477" s="122"/>
      <c r="F477" s="126"/>
      <c r="G477" s="126">
        <v>1000</v>
      </c>
      <c r="H477" s="122"/>
      <c r="I477" s="127">
        <f t="shared" si="30"/>
        <v>1000</v>
      </c>
    </row>
    <row r="478" spans="1:9" ht="12.75">
      <c r="A478" s="124" t="s">
        <v>421</v>
      </c>
      <c r="B478" s="125" t="s">
        <v>83</v>
      </c>
      <c r="C478" s="126"/>
      <c r="D478" s="126">
        <v>6893</v>
      </c>
      <c r="E478" s="122"/>
      <c r="F478" s="130"/>
      <c r="G478" s="126">
        <v>7000</v>
      </c>
      <c r="H478" s="122"/>
      <c r="I478" s="127">
        <f t="shared" si="30"/>
        <v>7000</v>
      </c>
    </row>
    <row r="479" spans="1:9" ht="12.75">
      <c r="A479" s="124" t="s">
        <v>104</v>
      </c>
      <c r="B479" s="125" t="s">
        <v>85</v>
      </c>
      <c r="C479" s="126"/>
      <c r="D479" s="126">
        <v>895</v>
      </c>
      <c r="E479" s="122"/>
      <c r="F479" s="130"/>
      <c r="G479" s="126">
        <v>2000</v>
      </c>
      <c r="H479" s="122"/>
      <c r="I479" s="127">
        <f t="shared" si="30"/>
        <v>2000</v>
      </c>
    </row>
    <row r="480" spans="1:9" ht="12.75">
      <c r="A480" s="124" t="s">
        <v>88</v>
      </c>
      <c r="B480" s="125" t="s">
        <v>89</v>
      </c>
      <c r="C480" s="126"/>
      <c r="D480" s="126">
        <v>2559</v>
      </c>
      <c r="E480" s="122"/>
      <c r="F480" s="130"/>
      <c r="G480" s="126">
        <v>3000</v>
      </c>
      <c r="H480" s="122"/>
      <c r="I480" s="127">
        <f t="shared" si="30"/>
        <v>3000</v>
      </c>
    </row>
    <row r="481" spans="1:9" ht="12.75">
      <c r="A481" s="124" t="s">
        <v>120</v>
      </c>
      <c r="B481" s="125" t="s">
        <v>91</v>
      </c>
      <c r="C481" s="126"/>
      <c r="D481" s="126"/>
      <c r="E481" s="122"/>
      <c r="F481" s="130"/>
      <c r="G481" s="126">
        <v>12660</v>
      </c>
      <c r="H481" s="122"/>
      <c r="I481" s="127">
        <f t="shared" si="30"/>
        <v>12660</v>
      </c>
    </row>
    <row r="482" spans="1:9" ht="12.75">
      <c r="A482" s="124" t="s">
        <v>241</v>
      </c>
      <c r="B482" s="125" t="s">
        <v>92</v>
      </c>
      <c r="C482" s="126"/>
      <c r="D482" s="126"/>
      <c r="E482" s="122"/>
      <c r="F482" s="126"/>
      <c r="G482" s="143"/>
      <c r="H482" s="122"/>
      <c r="I482" s="127">
        <f>SUM(F482:H482)</f>
        <v>0</v>
      </c>
    </row>
    <row r="483" spans="1:9" ht="12.75">
      <c r="A483" s="124" t="s">
        <v>390</v>
      </c>
      <c r="B483" s="125" t="s">
        <v>93</v>
      </c>
      <c r="C483" s="126"/>
      <c r="D483" s="126"/>
      <c r="E483" s="122"/>
      <c r="F483" s="126"/>
      <c r="G483" s="143"/>
      <c r="H483" s="122"/>
      <c r="I483" s="127"/>
    </row>
    <row r="484" spans="1:9" ht="12.75">
      <c r="A484" s="124" t="s">
        <v>96</v>
      </c>
      <c r="B484" s="125"/>
      <c r="C484" s="126"/>
      <c r="D484" s="126">
        <v>22855</v>
      </c>
      <c r="E484" s="122"/>
      <c r="F484" s="126"/>
      <c r="G484" s="126"/>
      <c r="H484" s="122"/>
      <c r="I484" s="127">
        <f t="shared" si="30"/>
        <v>0</v>
      </c>
    </row>
    <row r="485" spans="1:9" ht="12.75">
      <c r="A485" s="124" t="s">
        <v>390</v>
      </c>
      <c r="B485" s="125" t="s">
        <v>93</v>
      </c>
      <c r="C485" s="126"/>
      <c r="D485" s="126"/>
      <c r="E485" s="122"/>
      <c r="F485" s="126"/>
      <c r="G485" s="126"/>
      <c r="H485" s="122"/>
      <c r="I485" s="127">
        <f>SUM(F485:H485)</f>
        <v>0</v>
      </c>
    </row>
    <row r="486" spans="1:9" ht="12.75">
      <c r="A486" s="120" t="s">
        <v>102</v>
      </c>
      <c r="B486" s="125"/>
      <c r="C486" s="122">
        <f>C457+C460+C465+C470</f>
        <v>796978</v>
      </c>
      <c r="D486" s="122">
        <f>D457+D460+D465+D470+D484+D485</f>
        <v>319867</v>
      </c>
      <c r="E486" s="122">
        <f>E457+E460+E465+E470</f>
        <v>5701</v>
      </c>
      <c r="F486" s="122">
        <f>F457+F460+F465+F470+F485+F483</f>
        <v>820742</v>
      </c>
      <c r="G486" s="122">
        <f>G470+G484+G485+G462+G483</f>
        <v>333160</v>
      </c>
      <c r="H486" s="122">
        <f>H470+H484+H485+H462</f>
        <v>0</v>
      </c>
      <c r="I486" s="123">
        <f>SUM(F486:H486)</f>
        <v>1153902</v>
      </c>
    </row>
    <row r="487" spans="1:12" ht="12.75">
      <c r="A487" s="120" t="s">
        <v>329</v>
      </c>
      <c r="B487" s="125"/>
      <c r="C487" s="122">
        <f>C399</f>
        <v>220119</v>
      </c>
      <c r="D487" s="122"/>
      <c r="E487" s="122"/>
      <c r="F487" s="131"/>
      <c r="G487" s="122"/>
      <c r="H487" s="122"/>
      <c r="I487" s="123">
        <f>SUM(F487:H487)</f>
        <v>0</v>
      </c>
      <c r="J487" s="79"/>
      <c r="K487" s="79"/>
      <c r="L487" s="79"/>
    </row>
    <row r="488" spans="1:9" ht="12.75">
      <c r="A488" s="120" t="s">
        <v>262</v>
      </c>
      <c r="B488" s="125"/>
      <c r="C488" s="122">
        <f>C400+C401+C402+C403+C433+C455+C486</f>
        <v>3748005</v>
      </c>
      <c r="D488" s="122">
        <f>D433+D455+D486</f>
        <v>362073</v>
      </c>
      <c r="E488" s="122">
        <f>E400+E433+E486+E402</f>
        <v>22459</v>
      </c>
      <c r="F488" s="122">
        <v>3482577</v>
      </c>
      <c r="G488" s="122">
        <f>G433+G455+G486</f>
        <v>357872</v>
      </c>
      <c r="H488" s="122">
        <f>H433+H400+H486</f>
        <v>24499</v>
      </c>
      <c r="I488" s="123">
        <f>SUM(F488:H488)</f>
        <v>3864948</v>
      </c>
    </row>
    <row r="489" spans="1:9" ht="12.75">
      <c r="A489" s="120"/>
      <c r="B489" s="125"/>
      <c r="C489" s="122"/>
      <c r="D489" s="122"/>
      <c r="E489" s="122"/>
      <c r="F489" s="131"/>
      <c r="G489" s="122"/>
      <c r="H489" s="122"/>
      <c r="I489" s="123"/>
    </row>
    <row r="490" spans="1:9" ht="12.75">
      <c r="A490" s="120" t="s">
        <v>509</v>
      </c>
      <c r="B490" s="125"/>
      <c r="C490" s="126"/>
      <c r="D490" s="126"/>
      <c r="E490" s="126"/>
      <c r="F490" s="142"/>
      <c r="G490" s="126"/>
      <c r="H490" s="126"/>
      <c r="I490" s="144"/>
    </row>
    <row r="491" spans="1:9" ht="12.75">
      <c r="A491" s="120" t="s">
        <v>356</v>
      </c>
      <c r="B491" s="140"/>
      <c r="C491" s="126"/>
      <c r="D491" s="126"/>
      <c r="E491" s="126"/>
      <c r="F491" s="126"/>
      <c r="G491" s="126"/>
      <c r="H491" s="126"/>
      <c r="I491" s="127"/>
    </row>
    <row r="492" spans="1:9" ht="12.75">
      <c r="A492" s="124" t="s">
        <v>279</v>
      </c>
      <c r="B492" s="125" t="s">
        <v>56</v>
      </c>
      <c r="C492" s="126">
        <f>C493</f>
        <v>34465</v>
      </c>
      <c r="D492" s="126"/>
      <c r="E492" s="126"/>
      <c r="F492" s="126">
        <f>F493</f>
        <v>41568</v>
      </c>
      <c r="G492" s="126"/>
      <c r="H492" s="126"/>
      <c r="I492" s="127">
        <f>I493</f>
        <v>41568</v>
      </c>
    </row>
    <row r="493" spans="1:9" ht="12.75">
      <c r="A493" s="124" t="s">
        <v>280</v>
      </c>
      <c r="B493" s="125" t="s">
        <v>57</v>
      </c>
      <c r="C493" s="126">
        <v>34465</v>
      </c>
      <c r="D493" s="126"/>
      <c r="E493" s="126"/>
      <c r="F493" s="126">
        <v>41568</v>
      </c>
      <c r="G493" s="126"/>
      <c r="H493" s="126"/>
      <c r="I493" s="127">
        <f>SUM(F493:H493)</f>
        <v>41568</v>
      </c>
    </row>
    <row r="494" spans="1:9" ht="12.75">
      <c r="A494" s="124" t="s">
        <v>322</v>
      </c>
      <c r="B494" s="125" t="s">
        <v>59</v>
      </c>
      <c r="C494" s="126">
        <f>C495+C496</f>
        <v>644</v>
      </c>
      <c r="D494" s="126"/>
      <c r="E494" s="126"/>
      <c r="F494" s="126">
        <f>F495+F496</f>
        <v>100</v>
      </c>
      <c r="G494" s="126"/>
      <c r="H494" s="126"/>
      <c r="I494" s="127">
        <f>I495+I496</f>
        <v>100</v>
      </c>
    </row>
    <row r="495" spans="1:9" ht="12.75">
      <c r="A495" s="124" t="s">
        <v>325</v>
      </c>
      <c r="B495" s="125" t="s">
        <v>142</v>
      </c>
      <c r="C495" s="126">
        <v>568</v>
      </c>
      <c r="D495" s="126"/>
      <c r="E495" s="126"/>
      <c r="F495" s="126"/>
      <c r="G495" s="126"/>
      <c r="H495" s="126"/>
      <c r="I495" s="127">
        <f>SUM(F495:H495)</f>
        <v>0</v>
      </c>
    </row>
    <row r="496" spans="1:9" ht="12.75">
      <c r="A496" s="124" t="s">
        <v>263</v>
      </c>
      <c r="B496" s="125" t="s">
        <v>63</v>
      </c>
      <c r="C496" s="126">
        <v>76</v>
      </c>
      <c r="D496" s="126"/>
      <c r="E496" s="126"/>
      <c r="F496" s="126">
        <v>100</v>
      </c>
      <c r="G496" s="126"/>
      <c r="H496" s="126"/>
      <c r="I496" s="127">
        <f>SUM(F496:H496)</f>
        <v>100</v>
      </c>
    </row>
    <row r="497" spans="1:9" ht="12.75">
      <c r="A497" s="124" t="s">
        <v>64</v>
      </c>
      <c r="B497" s="128" t="s">
        <v>65</v>
      </c>
      <c r="C497" s="126">
        <f>C498+C499+C500</f>
        <v>5970</v>
      </c>
      <c r="D497" s="126"/>
      <c r="E497" s="126"/>
      <c r="F497" s="126">
        <f>F498+F499+F500</f>
        <v>7523</v>
      </c>
      <c r="G497" s="126"/>
      <c r="H497" s="126"/>
      <c r="I497" s="127">
        <f>I498+I499+I500</f>
        <v>7523</v>
      </c>
    </row>
    <row r="498" spans="1:9" ht="12.75">
      <c r="A498" s="124" t="s">
        <v>219</v>
      </c>
      <c r="B498" s="125" t="s">
        <v>66</v>
      </c>
      <c r="C498" s="126">
        <v>3536</v>
      </c>
      <c r="D498" s="126"/>
      <c r="E498" s="126"/>
      <c r="F498" s="126">
        <v>4528</v>
      </c>
      <c r="G498" s="126"/>
      <c r="H498" s="126"/>
      <c r="I498" s="127">
        <f>SUM(F498:H498)</f>
        <v>4528</v>
      </c>
    </row>
    <row r="499" spans="1:9" ht="12.75">
      <c r="A499" s="124" t="s">
        <v>67</v>
      </c>
      <c r="B499" s="125" t="s">
        <v>68</v>
      </c>
      <c r="C499" s="126">
        <v>1687</v>
      </c>
      <c r="D499" s="126"/>
      <c r="E499" s="126"/>
      <c r="F499" s="126">
        <v>1995</v>
      </c>
      <c r="G499" s="126"/>
      <c r="H499" s="126"/>
      <c r="I499" s="127">
        <f>SUM(F499:H499)</f>
        <v>1995</v>
      </c>
    </row>
    <row r="500" spans="1:9" ht="12.75">
      <c r="A500" s="124" t="s">
        <v>327</v>
      </c>
      <c r="B500" s="125" t="s">
        <v>69</v>
      </c>
      <c r="C500" s="126">
        <v>747</v>
      </c>
      <c r="D500" s="126"/>
      <c r="E500" s="126"/>
      <c r="F500" s="126">
        <v>1000</v>
      </c>
      <c r="G500" s="126"/>
      <c r="H500" s="126"/>
      <c r="I500" s="127">
        <f>SUM(F500:H500)</f>
        <v>1000</v>
      </c>
    </row>
    <row r="501" spans="1:9" ht="12.75">
      <c r="A501" s="124" t="s">
        <v>70</v>
      </c>
      <c r="B501" s="125" t="s">
        <v>71</v>
      </c>
      <c r="C501" s="126">
        <f>C502+C503+C504+C505+C506+C507+C508+C509+C510+C511+C512+C513</f>
        <v>31561</v>
      </c>
      <c r="D501" s="126"/>
      <c r="E501" s="126"/>
      <c r="F501" s="126">
        <f>SUM(F502:F513)</f>
        <v>26102</v>
      </c>
      <c r="G501" s="126"/>
      <c r="H501" s="126"/>
      <c r="I501" s="127">
        <f>I502+I503+I504+I505+I506+I507+I508+I509+I510+I511+I512+I513</f>
        <v>26102</v>
      </c>
    </row>
    <row r="502" spans="1:9" ht="12.75">
      <c r="A502" s="124" t="s">
        <v>108</v>
      </c>
      <c r="B502" s="125" t="s">
        <v>109</v>
      </c>
      <c r="C502" s="126">
        <v>9303</v>
      </c>
      <c r="D502" s="126"/>
      <c r="E502" s="126"/>
      <c r="F502" s="126">
        <v>6000</v>
      </c>
      <c r="G502" s="126"/>
      <c r="H502" s="126"/>
      <c r="I502" s="127">
        <f aca="true" t="shared" si="33" ref="I502:I507">SUM(F502:H502)</f>
        <v>6000</v>
      </c>
    </row>
    <row r="503" spans="1:9" ht="12.75">
      <c r="A503" s="124" t="s">
        <v>110</v>
      </c>
      <c r="B503" s="125" t="s">
        <v>111</v>
      </c>
      <c r="C503" s="126">
        <v>1883</v>
      </c>
      <c r="D503" s="126"/>
      <c r="E503" s="126"/>
      <c r="F503" s="126">
        <v>1000</v>
      </c>
      <c r="G503" s="126"/>
      <c r="H503" s="126"/>
      <c r="I503" s="127">
        <f t="shared" si="33"/>
        <v>1000</v>
      </c>
    </row>
    <row r="504" spans="1:9" ht="12.75">
      <c r="A504" s="124" t="s">
        <v>72</v>
      </c>
      <c r="B504" s="125" t="s">
        <v>73</v>
      </c>
      <c r="C504" s="126">
        <v>1850</v>
      </c>
      <c r="D504" s="126"/>
      <c r="E504" s="126"/>
      <c r="F504" s="126">
        <v>3100</v>
      </c>
      <c r="G504" s="126"/>
      <c r="H504" s="126"/>
      <c r="I504" s="127">
        <f t="shared" si="33"/>
        <v>3100</v>
      </c>
    </row>
    <row r="505" spans="1:9" ht="12.75">
      <c r="A505" s="124" t="s">
        <v>112</v>
      </c>
      <c r="B505" s="125" t="s">
        <v>113</v>
      </c>
      <c r="C505" s="126"/>
      <c r="D505" s="126"/>
      <c r="E505" s="126"/>
      <c r="F505" s="126"/>
      <c r="G505" s="126"/>
      <c r="H505" s="126"/>
      <c r="I505" s="127">
        <f t="shared" si="33"/>
        <v>0</v>
      </c>
    </row>
    <row r="506" spans="1:9" ht="12.75">
      <c r="A506" s="124" t="s">
        <v>74</v>
      </c>
      <c r="B506" s="125" t="s">
        <v>75</v>
      </c>
      <c r="C506" s="126">
        <v>6885</v>
      </c>
      <c r="D506" s="126"/>
      <c r="E506" s="126"/>
      <c r="F506" s="126">
        <v>2000</v>
      </c>
      <c r="G506" s="126"/>
      <c r="H506" s="126"/>
      <c r="I506" s="127">
        <f t="shared" si="33"/>
        <v>2000</v>
      </c>
    </row>
    <row r="507" spans="1:9" ht="12.75">
      <c r="A507" s="124" t="s">
        <v>76</v>
      </c>
      <c r="B507" s="125" t="s">
        <v>77</v>
      </c>
      <c r="C507" s="126">
        <v>8398</v>
      </c>
      <c r="D507" s="126"/>
      <c r="E507" s="126"/>
      <c r="F507" s="126">
        <v>9000</v>
      </c>
      <c r="G507" s="126"/>
      <c r="H507" s="126"/>
      <c r="I507" s="127">
        <f t="shared" si="33"/>
        <v>9000</v>
      </c>
    </row>
    <row r="508" spans="1:9" ht="12.75">
      <c r="A508" s="124" t="s">
        <v>78</v>
      </c>
      <c r="B508" s="125" t="s">
        <v>79</v>
      </c>
      <c r="C508" s="126">
        <v>2638</v>
      </c>
      <c r="D508" s="126"/>
      <c r="E508" s="126"/>
      <c r="F508" s="126">
        <v>1000</v>
      </c>
      <c r="G508" s="126"/>
      <c r="H508" s="126"/>
      <c r="I508" s="127">
        <f aca="true" t="shared" si="34" ref="I508:I513">SUM(F508:H508)</f>
        <v>1000</v>
      </c>
    </row>
    <row r="509" spans="1:9" ht="12.75">
      <c r="A509" s="124" t="s">
        <v>80</v>
      </c>
      <c r="B509" s="125" t="s">
        <v>81</v>
      </c>
      <c r="C509" s="126"/>
      <c r="D509" s="126"/>
      <c r="E509" s="126"/>
      <c r="F509" s="126">
        <v>2921</v>
      </c>
      <c r="G509" s="126"/>
      <c r="H509" s="126"/>
      <c r="I509" s="127">
        <f t="shared" si="34"/>
        <v>2921</v>
      </c>
    </row>
    <row r="510" spans="1:9" ht="12.75">
      <c r="A510" s="124" t="s">
        <v>421</v>
      </c>
      <c r="B510" s="125" t="s">
        <v>83</v>
      </c>
      <c r="C510" s="126">
        <v>31</v>
      </c>
      <c r="D510" s="126"/>
      <c r="E510" s="126"/>
      <c r="F510" s="126">
        <v>50</v>
      </c>
      <c r="G510" s="126"/>
      <c r="H510" s="126"/>
      <c r="I510" s="127">
        <f t="shared" si="34"/>
        <v>50</v>
      </c>
    </row>
    <row r="511" spans="1:9" ht="12.75">
      <c r="A511" s="124" t="s">
        <v>104</v>
      </c>
      <c r="B511" s="125" t="s">
        <v>85</v>
      </c>
      <c r="C511" s="126">
        <v>144</v>
      </c>
      <c r="D511" s="126"/>
      <c r="E511" s="126"/>
      <c r="F511" s="126">
        <v>200</v>
      </c>
      <c r="G511" s="126"/>
      <c r="H511" s="126"/>
      <c r="I511" s="127">
        <f t="shared" si="34"/>
        <v>200</v>
      </c>
    </row>
    <row r="512" spans="1:9" ht="12.75">
      <c r="A512" s="124" t="s">
        <v>88</v>
      </c>
      <c r="B512" s="125" t="s">
        <v>89</v>
      </c>
      <c r="C512" s="126">
        <v>429</v>
      </c>
      <c r="D512" s="126"/>
      <c r="E512" s="126"/>
      <c r="F512" s="126"/>
      <c r="G512" s="126"/>
      <c r="H512" s="126"/>
      <c r="I512" s="127">
        <f t="shared" si="34"/>
        <v>0</v>
      </c>
    </row>
    <row r="513" spans="1:9" ht="12.75">
      <c r="A513" s="124" t="s">
        <v>90</v>
      </c>
      <c r="B513" s="125" t="s">
        <v>91</v>
      </c>
      <c r="C513" s="126"/>
      <c r="D513" s="126"/>
      <c r="E513" s="126"/>
      <c r="F513" s="126">
        <v>831</v>
      </c>
      <c r="G513" s="126"/>
      <c r="H513" s="126"/>
      <c r="I513" s="127">
        <f t="shared" si="34"/>
        <v>831</v>
      </c>
    </row>
    <row r="514" spans="1:9" ht="12.75">
      <c r="A514" s="124" t="s">
        <v>96</v>
      </c>
      <c r="B514" s="125"/>
      <c r="C514" s="126"/>
      <c r="D514" s="126"/>
      <c r="E514" s="126"/>
      <c r="F514" s="126"/>
      <c r="G514" s="126"/>
      <c r="H514" s="126"/>
      <c r="I514" s="127">
        <f>SUM(F514:H514)</f>
        <v>0</v>
      </c>
    </row>
    <row r="515" spans="1:9" ht="12.75">
      <c r="A515" s="120" t="s">
        <v>102</v>
      </c>
      <c r="B515" s="140"/>
      <c r="C515" s="122">
        <f>C492+C494+C497+C501+C514</f>
        <v>72640</v>
      </c>
      <c r="D515" s="122"/>
      <c r="E515" s="122">
        <f>E492+E494+E497+E501+E514</f>
        <v>0</v>
      </c>
      <c r="F515" s="122">
        <f>F492+F494+F497+F501+F514</f>
        <v>75293</v>
      </c>
      <c r="G515" s="122"/>
      <c r="H515" s="122"/>
      <c r="I515" s="123">
        <f>I492+I494+I497+I501+I514</f>
        <v>75293</v>
      </c>
    </row>
    <row r="516" spans="1:9" ht="12.75">
      <c r="A516" s="120" t="s">
        <v>335</v>
      </c>
      <c r="B516" s="140"/>
      <c r="C516" s="126"/>
      <c r="D516" s="126"/>
      <c r="E516" s="126"/>
      <c r="F516" s="126"/>
      <c r="G516" s="126"/>
      <c r="H516" s="126"/>
      <c r="I516" s="127"/>
    </row>
    <row r="517" spans="1:9" ht="12.75">
      <c r="A517" s="124" t="s">
        <v>279</v>
      </c>
      <c r="B517" s="125" t="s">
        <v>56</v>
      </c>
      <c r="C517" s="126"/>
      <c r="D517" s="126">
        <f>D518</f>
        <v>9891</v>
      </c>
      <c r="E517" s="126"/>
      <c r="F517" s="125"/>
      <c r="G517" s="126">
        <f>G518</f>
        <v>10260</v>
      </c>
      <c r="H517" s="126"/>
      <c r="I517" s="127">
        <f>I518</f>
        <v>10260</v>
      </c>
    </row>
    <row r="518" spans="1:9" ht="12.75">
      <c r="A518" s="124" t="s">
        <v>280</v>
      </c>
      <c r="B518" s="125" t="s">
        <v>57</v>
      </c>
      <c r="C518" s="126"/>
      <c r="D518" s="126">
        <v>9891</v>
      </c>
      <c r="E518" s="126"/>
      <c r="F518" s="126"/>
      <c r="G518" s="126">
        <v>10260</v>
      </c>
      <c r="H518" s="126"/>
      <c r="I518" s="127">
        <f>SUM(F518:H518)</f>
        <v>10260</v>
      </c>
    </row>
    <row r="519" spans="1:9" ht="12.75">
      <c r="A519" s="124" t="s">
        <v>322</v>
      </c>
      <c r="B519" s="125" t="s">
        <v>59</v>
      </c>
      <c r="C519" s="126">
        <f>C520+C522+C523</f>
        <v>199631</v>
      </c>
      <c r="D519" s="126">
        <f>SUM(D520:D523)</f>
        <v>522</v>
      </c>
      <c r="E519" s="126">
        <f>E520+E522+E523</f>
        <v>203</v>
      </c>
      <c r="F519" s="126">
        <f>F520+F522+F523</f>
        <v>0</v>
      </c>
      <c r="G519" s="126">
        <f>SUM(G520:G523)</f>
        <v>100</v>
      </c>
      <c r="H519" s="126">
        <f>SUM(H520:H523)</f>
        <v>0</v>
      </c>
      <c r="I519" s="127">
        <f>SUM(I520:I523)</f>
        <v>100</v>
      </c>
    </row>
    <row r="520" spans="1:9" ht="12.75">
      <c r="A520" s="124" t="s">
        <v>321</v>
      </c>
      <c r="B520" s="125" t="s">
        <v>60</v>
      </c>
      <c r="C520" s="126">
        <v>199243</v>
      </c>
      <c r="D520" s="126"/>
      <c r="E520" s="126">
        <v>27</v>
      </c>
      <c r="F520" s="126"/>
      <c r="G520" s="126"/>
      <c r="H520" s="126"/>
      <c r="I520" s="127">
        <f>SUM(F520:H520)</f>
        <v>0</v>
      </c>
    </row>
    <row r="521" spans="1:9" ht="12.75">
      <c r="A521" s="124" t="s">
        <v>325</v>
      </c>
      <c r="B521" s="125" t="s">
        <v>142</v>
      </c>
      <c r="C521" s="126"/>
      <c r="D521" s="126">
        <v>48</v>
      </c>
      <c r="E521" s="126"/>
      <c r="F521" s="126"/>
      <c r="G521" s="126"/>
      <c r="H521" s="126"/>
      <c r="I521" s="127">
        <f>SUM(G521:H521)</f>
        <v>0</v>
      </c>
    </row>
    <row r="522" spans="1:9" ht="12.75">
      <c r="A522" s="124" t="s">
        <v>326</v>
      </c>
      <c r="B522" s="125" t="s">
        <v>62</v>
      </c>
      <c r="C522" s="126"/>
      <c r="D522" s="126">
        <v>434</v>
      </c>
      <c r="E522" s="126">
        <v>176</v>
      </c>
      <c r="F522" s="126"/>
      <c r="G522" s="126"/>
      <c r="H522" s="126"/>
      <c r="I522" s="127">
        <f>SUM(H522)</f>
        <v>0</v>
      </c>
    </row>
    <row r="523" spans="1:9" ht="12.75">
      <c r="A523" s="124" t="s">
        <v>263</v>
      </c>
      <c r="B523" s="125" t="s">
        <v>63</v>
      </c>
      <c r="C523" s="126">
        <v>388</v>
      </c>
      <c r="D523" s="126">
        <v>40</v>
      </c>
      <c r="E523" s="126"/>
      <c r="F523" s="126"/>
      <c r="G523" s="126">
        <v>100</v>
      </c>
      <c r="H523" s="126"/>
      <c r="I523" s="127">
        <f>SUM(F523:H523)</f>
        <v>100</v>
      </c>
    </row>
    <row r="524" spans="1:9" ht="12.75">
      <c r="A524" s="124" t="s">
        <v>64</v>
      </c>
      <c r="B524" s="128" t="s">
        <v>65</v>
      </c>
      <c r="C524" s="126">
        <f aca="true" t="shared" si="35" ref="C524:I524">C525+C526+C527</f>
        <v>35426</v>
      </c>
      <c r="D524" s="126">
        <f t="shared" si="35"/>
        <v>1861</v>
      </c>
      <c r="E524" s="126">
        <f t="shared" si="35"/>
        <v>227</v>
      </c>
      <c r="F524" s="126">
        <f t="shared" si="35"/>
        <v>0</v>
      </c>
      <c r="G524" s="126">
        <f t="shared" si="35"/>
        <v>1857</v>
      </c>
      <c r="H524" s="126">
        <f t="shared" si="35"/>
        <v>500</v>
      </c>
      <c r="I524" s="127">
        <f t="shared" si="35"/>
        <v>2357</v>
      </c>
    </row>
    <row r="525" spans="1:9" ht="12.75">
      <c r="A525" s="124" t="s">
        <v>219</v>
      </c>
      <c r="B525" s="125" t="s">
        <v>66</v>
      </c>
      <c r="C525" s="126">
        <v>21991</v>
      </c>
      <c r="D525" s="126">
        <v>1210</v>
      </c>
      <c r="E525" s="126">
        <v>41</v>
      </c>
      <c r="F525" s="126"/>
      <c r="G525" s="126">
        <v>1165</v>
      </c>
      <c r="H525" s="126"/>
      <c r="I525" s="127">
        <f>SUM(F525:H525)</f>
        <v>1165</v>
      </c>
    </row>
    <row r="526" spans="1:9" ht="12.75">
      <c r="A526" s="124" t="s">
        <v>67</v>
      </c>
      <c r="B526" s="125" t="s">
        <v>68</v>
      </c>
      <c r="C526" s="126">
        <v>9656</v>
      </c>
      <c r="D526" s="126">
        <v>500</v>
      </c>
      <c r="E526" s="126">
        <v>181</v>
      </c>
      <c r="F526" s="126"/>
      <c r="G526" s="126">
        <v>492</v>
      </c>
      <c r="H526" s="126">
        <v>500</v>
      </c>
      <c r="I526" s="127">
        <f>SUM(F526:H526)</f>
        <v>992</v>
      </c>
    </row>
    <row r="527" spans="1:9" ht="12.75">
      <c r="A527" s="124" t="s">
        <v>327</v>
      </c>
      <c r="B527" s="125" t="s">
        <v>69</v>
      </c>
      <c r="C527" s="126">
        <v>3779</v>
      </c>
      <c r="D527" s="126">
        <v>151</v>
      </c>
      <c r="E527" s="126">
        <v>5</v>
      </c>
      <c r="F527" s="126"/>
      <c r="G527" s="126">
        <v>200</v>
      </c>
      <c r="H527" s="126"/>
      <c r="I527" s="127">
        <f>SUM(F527:H527)</f>
        <v>200</v>
      </c>
    </row>
    <row r="528" spans="1:9" ht="12.75">
      <c r="A528" s="124" t="s">
        <v>70</v>
      </c>
      <c r="B528" s="125" t="s">
        <v>71</v>
      </c>
      <c r="C528" s="126"/>
      <c r="D528" s="126">
        <f>SUM(D529:D533)</f>
        <v>1714</v>
      </c>
      <c r="E528" s="126"/>
      <c r="F528" s="126"/>
      <c r="G528" s="126">
        <f>SUM(G529:G533)</f>
        <v>2405</v>
      </c>
      <c r="H528" s="130"/>
      <c r="I528" s="127">
        <f>SUM(I529:I533)</f>
        <v>2405</v>
      </c>
    </row>
    <row r="529" spans="1:9" ht="12.75">
      <c r="A529" s="124" t="s">
        <v>72</v>
      </c>
      <c r="B529" s="125" t="s">
        <v>73</v>
      </c>
      <c r="C529" s="126"/>
      <c r="D529" s="126">
        <v>500</v>
      </c>
      <c r="E529" s="126"/>
      <c r="F529" s="126"/>
      <c r="G529" s="126">
        <v>500</v>
      </c>
      <c r="H529" s="130"/>
      <c r="I529" s="127">
        <f>SUM(G529:H529)</f>
        <v>500</v>
      </c>
    </row>
    <row r="530" spans="1:9" ht="12.75">
      <c r="A530" s="124" t="s">
        <v>74</v>
      </c>
      <c r="B530" s="125" t="s">
        <v>75</v>
      </c>
      <c r="C530" s="126"/>
      <c r="D530" s="126"/>
      <c r="E530" s="126"/>
      <c r="F530" s="126"/>
      <c r="G530" s="126">
        <v>200</v>
      </c>
      <c r="H530" s="126"/>
      <c r="I530" s="127">
        <f>SUM(G530:H530)</f>
        <v>200</v>
      </c>
    </row>
    <row r="531" spans="1:9" ht="12.75">
      <c r="A531" s="124" t="s">
        <v>78</v>
      </c>
      <c r="B531" s="125" t="s">
        <v>79</v>
      </c>
      <c r="C531" s="126"/>
      <c r="D531" s="126">
        <v>413</v>
      </c>
      <c r="E531" s="126"/>
      <c r="F531" s="126"/>
      <c r="G531" s="126">
        <v>500</v>
      </c>
      <c r="H531" s="126"/>
      <c r="I531" s="127">
        <f>SUM(G531:H531)</f>
        <v>500</v>
      </c>
    </row>
    <row r="532" spans="1:9" ht="12.75">
      <c r="A532" s="124" t="s">
        <v>88</v>
      </c>
      <c r="B532" s="125" t="s">
        <v>89</v>
      </c>
      <c r="C532" s="126"/>
      <c r="D532" s="126">
        <v>801</v>
      </c>
      <c r="E532" s="126"/>
      <c r="F532" s="126"/>
      <c r="G532" s="126">
        <v>1000</v>
      </c>
      <c r="H532" s="126"/>
      <c r="I532" s="127">
        <f>SUM(G532:H532)</f>
        <v>1000</v>
      </c>
    </row>
    <row r="533" spans="1:9" ht="12.75">
      <c r="A533" s="124" t="s">
        <v>90</v>
      </c>
      <c r="B533" s="125" t="s">
        <v>91</v>
      </c>
      <c r="C533" s="126"/>
      <c r="D533" s="126"/>
      <c r="E533" s="126"/>
      <c r="F533" s="126"/>
      <c r="G533" s="126">
        <v>205</v>
      </c>
      <c r="H533" s="126"/>
      <c r="I533" s="127">
        <f>SUM(G533:H533)</f>
        <v>205</v>
      </c>
    </row>
    <row r="534" spans="1:9" ht="12.75">
      <c r="A534" s="120" t="s">
        <v>102</v>
      </c>
      <c r="B534" s="140"/>
      <c r="C534" s="122">
        <f>C519+C524</f>
        <v>235057</v>
      </c>
      <c r="D534" s="122">
        <f>D517+D519+D524+D528</f>
        <v>13988</v>
      </c>
      <c r="E534" s="122">
        <f>E519+E524</f>
        <v>430</v>
      </c>
      <c r="F534" s="122">
        <f>F519+F524</f>
        <v>0</v>
      </c>
      <c r="G534" s="122">
        <f>G517+G519+G524+G528</f>
        <v>14622</v>
      </c>
      <c r="H534" s="122">
        <f>H519+H524</f>
        <v>500</v>
      </c>
      <c r="I534" s="123">
        <f>I517+I519+I524+I528</f>
        <v>15122</v>
      </c>
    </row>
    <row r="535" spans="1:9" ht="12.75">
      <c r="A535" s="120" t="s">
        <v>393</v>
      </c>
      <c r="B535" s="140"/>
      <c r="C535" s="122"/>
      <c r="D535" s="122"/>
      <c r="E535" s="122"/>
      <c r="F535" s="122"/>
      <c r="G535" s="122"/>
      <c r="H535" s="122"/>
      <c r="I535" s="123"/>
    </row>
    <row r="536" spans="1:9" ht="12.75">
      <c r="A536" s="124" t="s">
        <v>279</v>
      </c>
      <c r="B536" s="125" t="s">
        <v>56</v>
      </c>
      <c r="C536" s="126">
        <f>SUM(C537)</f>
        <v>29894</v>
      </c>
      <c r="D536" s="122"/>
      <c r="E536" s="122"/>
      <c r="F536" s="126">
        <f>F537</f>
        <v>37128</v>
      </c>
      <c r="G536" s="126"/>
      <c r="H536" s="126"/>
      <c r="I536" s="127">
        <f>SUM(F536:H536)</f>
        <v>37128</v>
      </c>
    </row>
    <row r="537" spans="1:9" ht="12.75">
      <c r="A537" s="124" t="s">
        <v>280</v>
      </c>
      <c r="B537" s="125" t="s">
        <v>57</v>
      </c>
      <c r="C537" s="126">
        <v>29894</v>
      </c>
      <c r="D537" s="122"/>
      <c r="E537" s="122"/>
      <c r="F537" s="126">
        <v>37128</v>
      </c>
      <c r="G537" s="126"/>
      <c r="H537" s="126"/>
      <c r="I537" s="127">
        <f>SUM(F537:H537)</f>
        <v>37128</v>
      </c>
    </row>
    <row r="538" spans="1:9" ht="12.75">
      <c r="A538" s="124" t="s">
        <v>322</v>
      </c>
      <c r="B538" s="125" t="s">
        <v>59</v>
      </c>
      <c r="C538" s="126">
        <f>SUM(C539:C541)</f>
        <v>934</v>
      </c>
      <c r="D538" s="122"/>
      <c r="E538" s="122"/>
      <c r="F538" s="126">
        <f>SUM(F539:F541)</f>
        <v>0</v>
      </c>
      <c r="G538" s="126"/>
      <c r="H538" s="126"/>
      <c r="I538" s="127">
        <f>SUM(F538:H538)</f>
        <v>0</v>
      </c>
    </row>
    <row r="539" spans="1:9" ht="12.75">
      <c r="A539" s="124" t="s">
        <v>324</v>
      </c>
      <c r="B539" s="125" t="s">
        <v>61</v>
      </c>
      <c r="C539" s="126">
        <v>200</v>
      </c>
      <c r="D539" s="122"/>
      <c r="E539" s="122"/>
      <c r="F539" s="126"/>
      <c r="G539" s="126"/>
      <c r="H539" s="126"/>
      <c r="I539" s="127">
        <f>SUM(F539:H539)</f>
        <v>0</v>
      </c>
    </row>
    <row r="540" spans="1:9" ht="12.75">
      <c r="A540" s="124" t="s">
        <v>325</v>
      </c>
      <c r="B540" s="125" t="s">
        <v>142</v>
      </c>
      <c r="C540" s="126">
        <v>491</v>
      </c>
      <c r="D540" s="122"/>
      <c r="E540" s="122"/>
      <c r="F540" s="126"/>
      <c r="G540" s="126"/>
      <c r="H540" s="126"/>
      <c r="I540" s="127">
        <f>SUM(F540:H540)</f>
        <v>0</v>
      </c>
    </row>
    <row r="541" spans="1:9" ht="12.75">
      <c r="A541" s="124" t="s">
        <v>263</v>
      </c>
      <c r="B541" s="125" t="s">
        <v>63</v>
      </c>
      <c r="C541" s="126">
        <v>243</v>
      </c>
      <c r="D541" s="122"/>
      <c r="E541" s="122"/>
      <c r="F541" s="126"/>
      <c r="G541" s="126"/>
      <c r="H541" s="126"/>
      <c r="I541" s="127">
        <f aca="true" t="shared" si="36" ref="I541:I549">SUM(F541:H541)</f>
        <v>0</v>
      </c>
    </row>
    <row r="542" spans="1:9" ht="12.75">
      <c r="A542" s="124" t="s">
        <v>64</v>
      </c>
      <c r="B542" s="128" t="s">
        <v>65</v>
      </c>
      <c r="C542" s="126">
        <f>SUM(C543:C545)</f>
        <v>5647</v>
      </c>
      <c r="D542" s="122"/>
      <c r="E542" s="122"/>
      <c r="F542" s="126">
        <f>F543+F544+F545</f>
        <v>6720</v>
      </c>
      <c r="G542" s="126"/>
      <c r="H542" s="126"/>
      <c r="I542" s="127">
        <f t="shared" si="36"/>
        <v>6720</v>
      </c>
    </row>
    <row r="543" spans="1:9" ht="12.75">
      <c r="A543" s="124" t="s">
        <v>219</v>
      </c>
      <c r="B543" s="125" t="s">
        <v>66</v>
      </c>
      <c r="C543" s="126">
        <v>3164</v>
      </c>
      <c r="D543" s="122"/>
      <c r="E543" s="122"/>
      <c r="F543" s="126">
        <v>3898</v>
      </c>
      <c r="G543" s="126"/>
      <c r="H543" s="126"/>
      <c r="I543" s="127">
        <f t="shared" si="36"/>
        <v>3898</v>
      </c>
    </row>
    <row r="544" spans="1:9" ht="12.75">
      <c r="A544" s="124" t="s">
        <v>67</v>
      </c>
      <c r="B544" s="125" t="s">
        <v>68</v>
      </c>
      <c r="C544" s="126">
        <v>1639</v>
      </c>
      <c r="D544" s="122"/>
      <c r="E544" s="122"/>
      <c r="F544" s="126">
        <v>1782</v>
      </c>
      <c r="G544" s="126"/>
      <c r="H544" s="126"/>
      <c r="I544" s="127">
        <f t="shared" si="36"/>
        <v>1782</v>
      </c>
    </row>
    <row r="545" spans="1:9" ht="12.75">
      <c r="A545" s="124" t="s">
        <v>327</v>
      </c>
      <c r="B545" s="125" t="s">
        <v>69</v>
      </c>
      <c r="C545" s="126">
        <v>844</v>
      </c>
      <c r="D545" s="122"/>
      <c r="E545" s="122"/>
      <c r="F545" s="126">
        <v>1040</v>
      </c>
      <c r="G545" s="126"/>
      <c r="H545" s="126"/>
      <c r="I545" s="127">
        <f t="shared" si="36"/>
        <v>1040</v>
      </c>
    </row>
    <row r="546" spans="1:9" ht="12.75">
      <c r="A546" s="124" t="s">
        <v>70</v>
      </c>
      <c r="B546" s="125" t="s">
        <v>71</v>
      </c>
      <c r="C546" s="126">
        <f>SUM(C547:C558)</f>
        <v>19968</v>
      </c>
      <c r="D546" s="122"/>
      <c r="E546" s="122"/>
      <c r="F546" s="126">
        <f>SUM(F547:F558)</f>
        <v>40842</v>
      </c>
      <c r="G546" s="126"/>
      <c r="H546" s="126"/>
      <c r="I546" s="127">
        <f t="shared" si="36"/>
        <v>40842</v>
      </c>
    </row>
    <row r="547" spans="1:9" ht="12.75">
      <c r="A547" s="124" t="s">
        <v>108</v>
      </c>
      <c r="B547" s="125" t="s">
        <v>109</v>
      </c>
      <c r="C547" s="126">
        <v>1063</v>
      </c>
      <c r="D547" s="122"/>
      <c r="E547" s="122"/>
      <c r="F547" s="126"/>
      <c r="G547" s="126"/>
      <c r="H547" s="126"/>
      <c r="I547" s="127">
        <f t="shared" si="36"/>
        <v>0</v>
      </c>
    </row>
    <row r="548" spans="1:9" ht="12.75">
      <c r="A548" s="124" t="s">
        <v>110</v>
      </c>
      <c r="B548" s="125" t="s">
        <v>111</v>
      </c>
      <c r="C548" s="126">
        <v>199</v>
      </c>
      <c r="D548" s="122"/>
      <c r="E548" s="122"/>
      <c r="F548" s="126"/>
      <c r="G548" s="126"/>
      <c r="H548" s="126"/>
      <c r="I548" s="127"/>
    </row>
    <row r="549" spans="1:9" ht="12.75">
      <c r="A549" s="124" t="s">
        <v>72</v>
      </c>
      <c r="B549" s="125" t="s">
        <v>73</v>
      </c>
      <c r="C549" s="126">
        <v>1540</v>
      </c>
      <c r="D549" s="122"/>
      <c r="E549" s="122"/>
      <c r="F549" s="126">
        <v>1500</v>
      </c>
      <c r="G549" s="126"/>
      <c r="H549" s="126"/>
      <c r="I549" s="127">
        <f t="shared" si="36"/>
        <v>1500</v>
      </c>
    </row>
    <row r="550" spans="1:9" ht="12.75">
      <c r="A550" s="124" t="s">
        <v>112</v>
      </c>
      <c r="B550" s="125" t="s">
        <v>113</v>
      </c>
      <c r="C550" s="126">
        <v>173</v>
      </c>
      <c r="D550" s="122"/>
      <c r="E550" s="122"/>
      <c r="F550" s="126"/>
      <c r="G550" s="126"/>
      <c r="H550" s="126"/>
      <c r="I550" s="127"/>
    </row>
    <row r="551" spans="1:9" ht="12.75">
      <c r="A551" s="124" t="s">
        <v>74</v>
      </c>
      <c r="B551" s="125" t="s">
        <v>75</v>
      </c>
      <c r="C551" s="126">
        <v>4075</v>
      </c>
      <c r="D551" s="122"/>
      <c r="E551" s="122"/>
      <c r="F551" s="126">
        <v>7965</v>
      </c>
      <c r="G551" s="126"/>
      <c r="H551" s="126"/>
      <c r="I551" s="127">
        <f>SUM(F551:H551)</f>
        <v>7965</v>
      </c>
    </row>
    <row r="552" spans="1:9" ht="12.75">
      <c r="A552" s="124" t="s">
        <v>76</v>
      </c>
      <c r="B552" s="125" t="s">
        <v>77</v>
      </c>
      <c r="C552" s="126">
        <v>4782</v>
      </c>
      <c r="D552" s="122"/>
      <c r="E552" s="122"/>
      <c r="F552" s="126">
        <v>12000</v>
      </c>
      <c r="G552" s="126"/>
      <c r="H552" s="126"/>
      <c r="I552" s="127">
        <f>SUM(F552:H552)</f>
        <v>12000</v>
      </c>
    </row>
    <row r="553" spans="1:9" ht="12.75">
      <c r="A553" s="124" t="s">
        <v>78</v>
      </c>
      <c r="B553" s="125" t="s">
        <v>79</v>
      </c>
      <c r="C553" s="126">
        <v>1439</v>
      </c>
      <c r="D553" s="122"/>
      <c r="E553" s="122"/>
      <c r="F553" s="126">
        <v>12000</v>
      </c>
      <c r="G553" s="126"/>
      <c r="H553" s="126"/>
      <c r="I553" s="127">
        <f>SUM(F553:H553)</f>
        <v>12000</v>
      </c>
    </row>
    <row r="554" spans="1:9" ht="12.75">
      <c r="A554" s="124" t="s">
        <v>80</v>
      </c>
      <c r="B554" s="125" t="s">
        <v>81</v>
      </c>
      <c r="C554" s="126">
        <v>6181</v>
      </c>
      <c r="D554" s="122"/>
      <c r="E554" s="122"/>
      <c r="F554" s="126">
        <v>2000</v>
      </c>
      <c r="G554" s="126"/>
      <c r="H554" s="126"/>
      <c r="I554" s="127">
        <f>SUM(F554:H554)</f>
        <v>2000</v>
      </c>
    </row>
    <row r="555" spans="1:9" ht="12.75">
      <c r="A555" s="124" t="s">
        <v>421</v>
      </c>
      <c r="B555" s="125" t="s">
        <v>83</v>
      </c>
      <c r="C555" s="126">
        <v>27</v>
      </c>
      <c r="D555" s="122"/>
      <c r="E555" s="122"/>
      <c r="F555" s="126"/>
      <c r="G555" s="126"/>
      <c r="H555" s="126"/>
      <c r="I555" s="127"/>
    </row>
    <row r="556" spans="1:9" ht="12.75">
      <c r="A556" s="124" t="s">
        <v>104</v>
      </c>
      <c r="B556" s="125" t="s">
        <v>85</v>
      </c>
      <c r="C556" s="126">
        <v>60</v>
      </c>
      <c r="D556" s="122"/>
      <c r="E556" s="122"/>
      <c r="F556" s="126">
        <v>2000</v>
      </c>
      <c r="G556" s="126"/>
      <c r="H556" s="126"/>
      <c r="I556" s="127">
        <f>SUM(F556:H556)</f>
        <v>2000</v>
      </c>
    </row>
    <row r="557" spans="1:9" ht="12.75">
      <c r="A557" s="124" t="s">
        <v>88</v>
      </c>
      <c r="B557" s="125" t="s">
        <v>89</v>
      </c>
      <c r="C557" s="126">
        <v>429</v>
      </c>
      <c r="D557" s="122"/>
      <c r="E557" s="122"/>
      <c r="F557" s="126">
        <v>2500</v>
      </c>
      <c r="G557" s="126"/>
      <c r="H557" s="126"/>
      <c r="I557" s="127">
        <f>SUM(F557:H557)</f>
        <v>2500</v>
      </c>
    </row>
    <row r="558" spans="1:9" ht="12.75">
      <c r="A558" s="124" t="s">
        <v>90</v>
      </c>
      <c r="B558" s="125" t="s">
        <v>91</v>
      </c>
      <c r="C558" s="126"/>
      <c r="D558" s="122"/>
      <c r="E558" s="122"/>
      <c r="F558" s="126">
        <v>877</v>
      </c>
      <c r="G558" s="126"/>
      <c r="H558" s="126"/>
      <c r="I558" s="127">
        <f>SUM(F558:H558)</f>
        <v>877</v>
      </c>
    </row>
    <row r="559" spans="1:9" ht="12.75">
      <c r="A559" s="124" t="s">
        <v>96</v>
      </c>
      <c r="B559" s="125"/>
      <c r="C559" s="122"/>
      <c r="D559" s="122"/>
      <c r="E559" s="122"/>
      <c r="F559" s="126">
        <v>45203</v>
      </c>
      <c r="G559" s="126"/>
      <c r="H559" s="126"/>
      <c r="I559" s="127">
        <f>SUM(F559:H559)</f>
        <v>45203</v>
      </c>
    </row>
    <row r="560" spans="1:9" ht="12.75">
      <c r="A560" s="120" t="s">
        <v>102</v>
      </c>
      <c r="B560" s="140"/>
      <c r="C560" s="122">
        <f>C536+C538+C542+C546</f>
        <v>56443</v>
      </c>
      <c r="D560" s="122"/>
      <c r="E560" s="122"/>
      <c r="F560" s="122">
        <f>F536+F538+F542+F546+F559</f>
        <v>129893</v>
      </c>
      <c r="G560" s="126"/>
      <c r="H560" s="126"/>
      <c r="I560" s="123">
        <f>SUM(F560:H560)</f>
        <v>129893</v>
      </c>
    </row>
    <row r="561" spans="1:9" ht="12.75">
      <c r="A561" s="120" t="s">
        <v>355</v>
      </c>
      <c r="B561" s="140"/>
      <c r="C561" s="126"/>
      <c r="D561" s="126"/>
      <c r="E561" s="126"/>
      <c r="F561" s="126"/>
      <c r="G561" s="126"/>
      <c r="H561" s="126"/>
      <c r="I561" s="127"/>
    </row>
    <row r="562" spans="1:9" ht="12.75">
      <c r="A562" s="124" t="s">
        <v>279</v>
      </c>
      <c r="B562" s="125" t="s">
        <v>56</v>
      </c>
      <c r="C562" s="126">
        <f>C563</f>
        <v>105054</v>
      </c>
      <c r="D562" s="126"/>
      <c r="E562" s="126"/>
      <c r="F562" s="126">
        <f>F563</f>
        <v>140556</v>
      </c>
      <c r="G562" s="126"/>
      <c r="H562" s="126"/>
      <c r="I562" s="127">
        <f>I563</f>
        <v>140556</v>
      </c>
    </row>
    <row r="563" spans="1:9" ht="12.75">
      <c r="A563" s="124" t="s">
        <v>280</v>
      </c>
      <c r="B563" s="125" t="s">
        <v>57</v>
      </c>
      <c r="C563" s="126">
        <v>105054</v>
      </c>
      <c r="D563" s="126"/>
      <c r="E563" s="126"/>
      <c r="F563" s="126">
        <v>140556</v>
      </c>
      <c r="G563" s="126"/>
      <c r="H563" s="126"/>
      <c r="I563" s="127">
        <f>SUM(F563:H563)</f>
        <v>140556</v>
      </c>
    </row>
    <row r="564" spans="1:9" ht="12.75">
      <c r="A564" s="124" t="s">
        <v>322</v>
      </c>
      <c r="B564" s="125" t="s">
        <v>59</v>
      </c>
      <c r="C564" s="126">
        <f>C565+C566+C567+C568</f>
        <v>10797</v>
      </c>
      <c r="D564" s="126"/>
      <c r="E564" s="126"/>
      <c r="F564" s="126">
        <f>F565+F566+F567+F568</f>
        <v>31622</v>
      </c>
      <c r="G564" s="126"/>
      <c r="H564" s="126"/>
      <c r="I564" s="127">
        <f>I565+I566+I567+I568</f>
        <v>31622</v>
      </c>
    </row>
    <row r="565" spans="1:9" ht="12.75">
      <c r="A565" s="124" t="s">
        <v>324</v>
      </c>
      <c r="B565" s="125" t="s">
        <v>61</v>
      </c>
      <c r="C565" s="126">
        <v>7768</v>
      </c>
      <c r="D565" s="126"/>
      <c r="E565" s="126"/>
      <c r="F565" s="126">
        <v>12000</v>
      </c>
      <c r="G565" s="126"/>
      <c r="H565" s="126"/>
      <c r="I565" s="127">
        <f>SUM(F565:H565)</f>
        <v>12000</v>
      </c>
    </row>
    <row r="566" spans="1:9" ht="12.75">
      <c r="A566" s="124" t="s">
        <v>325</v>
      </c>
      <c r="B566" s="125" t="s">
        <v>142</v>
      </c>
      <c r="C566" s="126">
        <v>2937</v>
      </c>
      <c r="D566" s="126"/>
      <c r="E566" s="126"/>
      <c r="F566" s="126">
        <v>4216</v>
      </c>
      <c r="G566" s="126"/>
      <c r="H566" s="126"/>
      <c r="I566" s="127">
        <f>SUM(F566:H566)</f>
        <v>4216</v>
      </c>
    </row>
    <row r="567" spans="1:9" ht="12.75">
      <c r="A567" s="124" t="s">
        <v>326</v>
      </c>
      <c r="B567" s="125" t="s">
        <v>62</v>
      </c>
      <c r="C567" s="126"/>
      <c r="D567" s="126"/>
      <c r="E567" s="126"/>
      <c r="F567" s="126">
        <v>6000</v>
      </c>
      <c r="G567" s="126"/>
      <c r="H567" s="126"/>
      <c r="I567" s="127">
        <f>SUM(F567:H567)</f>
        <v>6000</v>
      </c>
    </row>
    <row r="568" spans="1:9" ht="12.75">
      <c r="A568" s="124" t="s">
        <v>263</v>
      </c>
      <c r="B568" s="125" t="s">
        <v>63</v>
      </c>
      <c r="C568" s="126">
        <v>92</v>
      </c>
      <c r="D568" s="126"/>
      <c r="E568" s="126"/>
      <c r="F568" s="126">
        <v>9406</v>
      </c>
      <c r="G568" s="126"/>
      <c r="H568" s="126"/>
      <c r="I568" s="127">
        <f>SUM(F568:H568)</f>
        <v>9406</v>
      </c>
    </row>
    <row r="569" spans="1:9" ht="12.75">
      <c r="A569" s="124" t="s">
        <v>64</v>
      </c>
      <c r="B569" s="128" t="s">
        <v>65</v>
      </c>
      <c r="C569" s="126">
        <f>C570+C572+C573+C571</f>
        <v>22367</v>
      </c>
      <c r="D569" s="126"/>
      <c r="E569" s="126"/>
      <c r="F569" s="126">
        <f>F570+F572+F573+F571</f>
        <v>27316</v>
      </c>
      <c r="G569" s="126"/>
      <c r="H569" s="126"/>
      <c r="I569" s="127">
        <f>I570+I572+I573+I571</f>
        <v>27316</v>
      </c>
    </row>
    <row r="570" spans="1:9" ht="12.75">
      <c r="A570" s="124" t="s">
        <v>219</v>
      </c>
      <c r="B570" s="125" t="s">
        <v>66</v>
      </c>
      <c r="C570" s="126">
        <v>12680</v>
      </c>
      <c r="D570" s="126"/>
      <c r="E570" s="126"/>
      <c r="F570" s="126">
        <v>14975</v>
      </c>
      <c r="G570" s="126"/>
      <c r="H570" s="126"/>
      <c r="I570" s="127">
        <f>SUM(F570:H570)</f>
        <v>14975</v>
      </c>
    </row>
    <row r="571" spans="1:9" ht="12.75">
      <c r="A571" s="124" t="s">
        <v>220</v>
      </c>
      <c r="B571" s="125" t="s">
        <v>221</v>
      </c>
      <c r="C571" s="126">
        <v>2383</v>
      </c>
      <c r="D571" s="126"/>
      <c r="E571" s="126"/>
      <c r="F571" s="126">
        <v>3612</v>
      </c>
      <c r="G571" s="126"/>
      <c r="H571" s="126"/>
      <c r="I571" s="127">
        <f>SUM(F571:H571)</f>
        <v>3612</v>
      </c>
    </row>
    <row r="572" spans="1:9" ht="12.75">
      <c r="A572" s="124" t="s">
        <v>67</v>
      </c>
      <c r="B572" s="125" t="s">
        <v>68</v>
      </c>
      <c r="C572" s="126">
        <v>5595</v>
      </c>
      <c r="D572" s="126"/>
      <c r="E572" s="126"/>
      <c r="F572" s="126">
        <v>6539</v>
      </c>
      <c r="G572" s="126"/>
      <c r="H572" s="126"/>
      <c r="I572" s="127">
        <f>SUM(F572:H572)</f>
        <v>6539</v>
      </c>
    </row>
    <row r="573" spans="1:9" ht="12.75">
      <c r="A573" s="124" t="s">
        <v>327</v>
      </c>
      <c r="B573" s="125" t="s">
        <v>69</v>
      </c>
      <c r="C573" s="126">
        <v>1709</v>
      </c>
      <c r="D573" s="126"/>
      <c r="E573" s="126"/>
      <c r="F573" s="126">
        <v>2190</v>
      </c>
      <c r="G573" s="126"/>
      <c r="H573" s="126"/>
      <c r="I573" s="127">
        <f>SUM(F573:H573)</f>
        <v>2190</v>
      </c>
    </row>
    <row r="574" spans="1:9" ht="12.75">
      <c r="A574" s="124" t="s">
        <v>70</v>
      </c>
      <c r="B574" s="125" t="s">
        <v>71</v>
      </c>
      <c r="C574" s="126">
        <f>C575+C576+C577+C578+C579+C580+C581+C582+C583+C584+C585+C586+C587</f>
        <v>191528</v>
      </c>
      <c r="D574" s="126"/>
      <c r="E574" s="126">
        <f>E575+E576+E577+E578+E579+E580+E581+E582+E583+E584+E585+E586+E587</f>
        <v>0</v>
      </c>
      <c r="F574" s="126">
        <f>F575+F576+F577+F578+F579+F580+F581+F582+F583+F584+F585+F586+F587</f>
        <v>165925</v>
      </c>
      <c r="G574" s="126"/>
      <c r="H574" s="126"/>
      <c r="I574" s="127">
        <f>I575+I576+I577+I578+I579+I580+I581+I582+I583+I584+I585+I586+I587</f>
        <v>165925</v>
      </c>
    </row>
    <row r="575" spans="1:9" ht="12.75">
      <c r="A575" s="124" t="s">
        <v>108</v>
      </c>
      <c r="B575" s="125" t="s">
        <v>109</v>
      </c>
      <c r="C575" s="126">
        <v>50515</v>
      </c>
      <c r="D575" s="126"/>
      <c r="E575" s="126"/>
      <c r="F575" s="126">
        <v>42702</v>
      </c>
      <c r="G575" s="126"/>
      <c r="H575" s="126"/>
      <c r="I575" s="127">
        <f aca="true" t="shared" si="37" ref="I575:I580">SUM(F575:H575)</f>
        <v>42702</v>
      </c>
    </row>
    <row r="576" spans="1:9" ht="12.75">
      <c r="A576" s="124" t="s">
        <v>110</v>
      </c>
      <c r="B576" s="125" t="s">
        <v>111</v>
      </c>
      <c r="C576" s="126">
        <v>2428</v>
      </c>
      <c r="D576" s="126"/>
      <c r="E576" s="126"/>
      <c r="F576" s="126">
        <v>4000</v>
      </c>
      <c r="G576" s="126"/>
      <c r="H576" s="126"/>
      <c r="I576" s="127">
        <f t="shared" si="37"/>
        <v>4000</v>
      </c>
    </row>
    <row r="577" spans="1:9" ht="12.75">
      <c r="A577" s="124" t="s">
        <v>72</v>
      </c>
      <c r="B577" s="125" t="s">
        <v>73</v>
      </c>
      <c r="C577" s="126">
        <v>16470</v>
      </c>
      <c r="D577" s="126"/>
      <c r="E577" s="126"/>
      <c r="F577" s="126">
        <v>16000</v>
      </c>
      <c r="G577" s="126"/>
      <c r="H577" s="126"/>
      <c r="I577" s="127">
        <f t="shared" si="37"/>
        <v>16000</v>
      </c>
    </row>
    <row r="578" spans="1:9" ht="12.75">
      <c r="A578" s="124" t="s">
        <v>112</v>
      </c>
      <c r="B578" s="125" t="s">
        <v>113</v>
      </c>
      <c r="C578" s="126">
        <v>1245</v>
      </c>
      <c r="D578" s="126"/>
      <c r="E578" s="126"/>
      <c r="F578" s="126">
        <v>1223</v>
      </c>
      <c r="G578" s="126"/>
      <c r="H578" s="126"/>
      <c r="I578" s="127">
        <f t="shared" si="37"/>
        <v>1223</v>
      </c>
    </row>
    <row r="579" spans="1:9" ht="12.75">
      <c r="A579" s="124" t="s">
        <v>74</v>
      </c>
      <c r="B579" s="125" t="s">
        <v>75</v>
      </c>
      <c r="C579" s="126">
        <v>29114</v>
      </c>
      <c r="D579" s="126"/>
      <c r="E579" s="126"/>
      <c r="F579" s="126">
        <v>10000</v>
      </c>
      <c r="G579" s="126"/>
      <c r="H579" s="126"/>
      <c r="I579" s="127">
        <f t="shared" si="37"/>
        <v>10000</v>
      </c>
    </row>
    <row r="580" spans="1:9" ht="12.75">
      <c r="A580" s="124" t="s">
        <v>76</v>
      </c>
      <c r="B580" s="125" t="s">
        <v>77</v>
      </c>
      <c r="C580" s="126">
        <v>50758</v>
      </c>
      <c r="D580" s="126"/>
      <c r="E580" s="126"/>
      <c r="F580" s="126">
        <v>60000</v>
      </c>
      <c r="G580" s="126"/>
      <c r="H580" s="126"/>
      <c r="I580" s="127">
        <f t="shared" si="37"/>
        <v>60000</v>
      </c>
    </row>
    <row r="581" spans="1:9" ht="12.75">
      <c r="A581" s="124" t="s">
        <v>78</v>
      </c>
      <c r="B581" s="125" t="s">
        <v>79</v>
      </c>
      <c r="C581" s="126">
        <v>34290</v>
      </c>
      <c r="D581" s="126"/>
      <c r="E581" s="126"/>
      <c r="F581" s="126">
        <v>20000</v>
      </c>
      <c r="G581" s="126"/>
      <c r="H581" s="126"/>
      <c r="I581" s="127">
        <f>SUM(F581:H581)</f>
        <v>20000</v>
      </c>
    </row>
    <row r="582" spans="1:9" ht="12.75">
      <c r="A582" s="124" t="s">
        <v>80</v>
      </c>
      <c r="B582" s="125" t="s">
        <v>81</v>
      </c>
      <c r="C582" s="126"/>
      <c r="D582" s="126"/>
      <c r="E582" s="126"/>
      <c r="F582" s="126">
        <v>2000</v>
      </c>
      <c r="G582" s="126"/>
      <c r="H582" s="126"/>
      <c r="I582" s="127">
        <f>SUM(F582:H582)</f>
        <v>2000</v>
      </c>
    </row>
    <row r="583" spans="1:9" ht="12.75">
      <c r="A583" s="124" t="s">
        <v>421</v>
      </c>
      <c r="B583" s="125" t="s">
        <v>83</v>
      </c>
      <c r="C583" s="126">
        <v>121</v>
      </c>
      <c r="D583" s="126"/>
      <c r="E583" s="126"/>
      <c r="F583" s="126">
        <v>3600</v>
      </c>
      <c r="G583" s="126"/>
      <c r="H583" s="126"/>
      <c r="I583" s="127">
        <f>SUM(F583:H583)</f>
        <v>3600</v>
      </c>
    </row>
    <row r="584" spans="1:9" ht="12.75">
      <c r="A584" s="124" t="s">
        <v>104</v>
      </c>
      <c r="B584" s="125" t="s">
        <v>85</v>
      </c>
      <c r="C584" s="126">
        <v>4106</v>
      </c>
      <c r="D584" s="126"/>
      <c r="E584" s="126"/>
      <c r="F584" s="126">
        <v>6400</v>
      </c>
      <c r="G584" s="126"/>
      <c r="H584" s="126"/>
      <c r="I584" s="127">
        <f>SUM(F584:H584)</f>
        <v>6400</v>
      </c>
    </row>
    <row r="585" spans="1:9" ht="12.75">
      <c r="A585" s="124" t="s">
        <v>88</v>
      </c>
      <c r="B585" s="125" t="s">
        <v>89</v>
      </c>
      <c r="C585" s="126">
        <v>2481</v>
      </c>
      <c r="D585" s="126"/>
      <c r="E585" s="126"/>
      <c r="F585" s="126"/>
      <c r="G585" s="126"/>
      <c r="H585" s="126"/>
      <c r="I585" s="127">
        <f>SUM(G585:H585)</f>
        <v>0</v>
      </c>
    </row>
    <row r="586" spans="1:9" ht="12.75">
      <c r="A586" s="124" t="s">
        <v>90</v>
      </c>
      <c r="B586" s="125" t="s">
        <v>91</v>
      </c>
      <c r="C586" s="126"/>
      <c r="D586" s="126"/>
      <c r="E586" s="126"/>
      <c r="F586" s="126"/>
      <c r="G586" s="126"/>
      <c r="H586" s="126"/>
      <c r="I586" s="127">
        <f>SUM(G586:H586)</f>
        <v>0</v>
      </c>
    </row>
    <row r="587" spans="1:9" ht="12.75">
      <c r="A587" s="124" t="s">
        <v>143</v>
      </c>
      <c r="B587" s="125" t="s">
        <v>92</v>
      </c>
      <c r="C587" s="126"/>
      <c r="D587" s="126"/>
      <c r="E587" s="126"/>
      <c r="F587" s="126"/>
      <c r="G587" s="126"/>
      <c r="H587" s="126"/>
      <c r="I587" s="127">
        <f>SUM(G587:H587)</f>
        <v>0</v>
      </c>
    </row>
    <row r="588" spans="1:9" ht="12.75">
      <c r="A588" s="124" t="s">
        <v>205</v>
      </c>
      <c r="B588" s="125" t="s">
        <v>37</v>
      </c>
      <c r="C588" s="126">
        <v>13230</v>
      </c>
      <c r="D588" s="126"/>
      <c r="E588" s="126"/>
      <c r="F588" s="126">
        <v>50241</v>
      </c>
      <c r="G588" s="126"/>
      <c r="H588" s="126"/>
      <c r="I588" s="127">
        <f>SUM(F588:H588)</f>
        <v>50241</v>
      </c>
    </row>
    <row r="589" spans="1:9" ht="12.75">
      <c r="A589" s="124" t="s">
        <v>96</v>
      </c>
      <c r="B589" s="125"/>
      <c r="C589" s="126"/>
      <c r="D589" s="126"/>
      <c r="E589" s="126"/>
      <c r="F589" s="126"/>
      <c r="G589" s="126"/>
      <c r="H589" s="126"/>
      <c r="I589" s="127">
        <f>SUM(F589:H589)</f>
        <v>0</v>
      </c>
    </row>
    <row r="590" spans="1:9" ht="12.75">
      <c r="A590" s="120" t="s">
        <v>102</v>
      </c>
      <c r="B590" s="140"/>
      <c r="C590" s="122">
        <f>C562+C564+C569+C574+C588+C589</f>
        <v>342976</v>
      </c>
      <c r="D590" s="122"/>
      <c r="E590" s="122">
        <f>E562+E564+E569+E574+E588+E589</f>
        <v>0</v>
      </c>
      <c r="F590" s="122">
        <f>F562+F564+F569+F574+F588+F589</f>
        <v>415660</v>
      </c>
      <c r="G590" s="122"/>
      <c r="H590" s="122"/>
      <c r="I590" s="123">
        <f>I562+I564+I569+I574+I588+I589</f>
        <v>415660</v>
      </c>
    </row>
    <row r="591" spans="1:9" ht="12.75">
      <c r="A591" s="120" t="s">
        <v>353</v>
      </c>
      <c r="B591" s="140"/>
      <c r="C591" s="126"/>
      <c r="D591" s="126"/>
      <c r="E591" s="126"/>
      <c r="F591" s="126"/>
      <c r="G591" s="126"/>
      <c r="H591" s="126"/>
      <c r="I591" s="127"/>
    </row>
    <row r="592" spans="1:9" ht="12.75">
      <c r="A592" s="124" t="s">
        <v>279</v>
      </c>
      <c r="B592" s="125" t="s">
        <v>56</v>
      </c>
      <c r="C592" s="126">
        <f>C593</f>
        <v>149870</v>
      </c>
      <c r="D592" s="126"/>
      <c r="E592" s="126"/>
      <c r="F592" s="126">
        <f>F593</f>
        <v>151392</v>
      </c>
      <c r="G592" s="126">
        <f>G593</f>
        <v>0</v>
      </c>
      <c r="H592" s="126">
        <f>H593</f>
        <v>0</v>
      </c>
      <c r="I592" s="127">
        <f>I593</f>
        <v>151392</v>
      </c>
    </row>
    <row r="593" spans="1:9" ht="12.75">
      <c r="A593" s="124" t="s">
        <v>280</v>
      </c>
      <c r="B593" s="125" t="s">
        <v>57</v>
      </c>
      <c r="C593" s="126">
        <v>149870</v>
      </c>
      <c r="D593" s="126"/>
      <c r="E593" s="126"/>
      <c r="F593" s="126">
        <v>151392</v>
      </c>
      <c r="G593" s="126"/>
      <c r="H593" s="126"/>
      <c r="I593" s="127">
        <f>SUM(F593:H593)</f>
        <v>151392</v>
      </c>
    </row>
    <row r="594" spans="1:9" ht="12.75">
      <c r="A594" s="124" t="s">
        <v>322</v>
      </c>
      <c r="B594" s="125" t="s">
        <v>59</v>
      </c>
      <c r="C594" s="126">
        <f>SUM(C595:C599)</f>
        <v>13402</v>
      </c>
      <c r="D594" s="126"/>
      <c r="E594" s="126"/>
      <c r="F594" s="126">
        <f>SUM(F595:F599)</f>
        <v>5700</v>
      </c>
      <c r="G594" s="126">
        <f>SUM(G595:G599)</f>
        <v>0</v>
      </c>
      <c r="H594" s="126">
        <f>SUM(H595:H599)</f>
        <v>0</v>
      </c>
      <c r="I594" s="127">
        <f>SUM(I595:I599)</f>
        <v>5700</v>
      </c>
    </row>
    <row r="595" spans="1:9" ht="12.75">
      <c r="A595" s="124" t="s">
        <v>321</v>
      </c>
      <c r="B595" s="125" t="s">
        <v>60</v>
      </c>
      <c r="C595" s="126">
        <v>8288</v>
      </c>
      <c r="D595" s="126"/>
      <c r="E595" s="126"/>
      <c r="F595" s="126"/>
      <c r="G595" s="126"/>
      <c r="H595" s="126"/>
      <c r="I595" s="127">
        <f>SUM(F595:H595)</f>
        <v>0</v>
      </c>
    </row>
    <row r="596" spans="1:9" ht="12.75">
      <c r="A596" s="124" t="s">
        <v>324</v>
      </c>
      <c r="B596" s="125" t="s">
        <v>61</v>
      </c>
      <c r="C596" s="126">
        <v>2388</v>
      </c>
      <c r="D596" s="126"/>
      <c r="E596" s="126"/>
      <c r="F596" s="126">
        <v>4000</v>
      </c>
      <c r="G596" s="126"/>
      <c r="H596" s="126"/>
      <c r="I596" s="127">
        <f>SUM(F596:H596)</f>
        <v>4000</v>
      </c>
    </row>
    <row r="597" spans="1:9" ht="12.75">
      <c r="A597" s="124" t="s">
        <v>325</v>
      </c>
      <c r="B597" s="125" t="s">
        <v>142</v>
      </c>
      <c r="C597" s="126">
        <v>1137</v>
      </c>
      <c r="D597" s="126"/>
      <c r="E597" s="126"/>
      <c r="F597" s="126"/>
      <c r="G597" s="126"/>
      <c r="H597" s="126"/>
      <c r="I597" s="127">
        <f>SUM(F597:H597)</f>
        <v>0</v>
      </c>
    </row>
    <row r="598" spans="1:9" ht="12.75">
      <c r="A598" s="124" t="s">
        <v>326</v>
      </c>
      <c r="B598" s="125" t="s">
        <v>62</v>
      </c>
      <c r="C598" s="126">
        <v>905</v>
      </c>
      <c r="D598" s="126"/>
      <c r="E598" s="126"/>
      <c r="F598" s="126">
        <v>1000</v>
      </c>
      <c r="G598" s="126"/>
      <c r="H598" s="126"/>
      <c r="I598" s="127">
        <f>SUM(F598:H598)</f>
        <v>1000</v>
      </c>
    </row>
    <row r="599" spans="1:9" ht="12.75">
      <c r="A599" s="124" t="s">
        <v>263</v>
      </c>
      <c r="B599" s="125" t="s">
        <v>63</v>
      </c>
      <c r="C599" s="126">
        <v>684</v>
      </c>
      <c r="D599" s="126"/>
      <c r="E599" s="126"/>
      <c r="F599" s="126">
        <v>700</v>
      </c>
      <c r="G599" s="126"/>
      <c r="H599" s="126"/>
      <c r="I599" s="127">
        <f>SUM(F599:H599)</f>
        <v>700</v>
      </c>
    </row>
    <row r="600" spans="1:9" ht="12.75">
      <c r="A600" s="124" t="s">
        <v>64</v>
      </c>
      <c r="B600" s="128" t="s">
        <v>65</v>
      </c>
      <c r="C600" s="126">
        <f>C601+C602+C603</f>
        <v>30411</v>
      </c>
      <c r="D600" s="126"/>
      <c r="E600" s="126"/>
      <c r="F600" s="126">
        <f>F601+F602+F603</f>
        <v>27402</v>
      </c>
      <c r="G600" s="126"/>
      <c r="H600" s="126"/>
      <c r="I600" s="127">
        <f>I601+I602+I603</f>
        <v>27402</v>
      </c>
    </row>
    <row r="601" spans="1:9" ht="12.75">
      <c r="A601" s="124" t="s">
        <v>219</v>
      </c>
      <c r="B601" s="125" t="s">
        <v>66</v>
      </c>
      <c r="C601" s="126">
        <v>18792</v>
      </c>
      <c r="D601" s="126"/>
      <c r="E601" s="126"/>
      <c r="F601" s="126">
        <v>17635</v>
      </c>
      <c r="G601" s="126"/>
      <c r="H601" s="126"/>
      <c r="I601" s="127">
        <f>SUM(F601:H601)</f>
        <v>17635</v>
      </c>
    </row>
    <row r="602" spans="1:9" ht="12.75">
      <c r="A602" s="124" t="s">
        <v>67</v>
      </c>
      <c r="B602" s="125" t="s">
        <v>68</v>
      </c>
      <c r="C602" s="126">
        <v>9056</v>
      </c>
      <c r="D602" s="126"/>
      <c r="E602" s="126"/>
      <c r="F602" s="126">
        <v>7267</v>
      </c>
      <c r="G602" s="126"/>
      <c r="H602" s="126"/>
      <c r="I602" s="127">
        <f>SUM(F602:H602)</f>
        <v>7267</v>
      </c>
    </row>
    <row r="603" spans="1:9" ht="12.75">
      <c r="A603" s="124" t="s">
        <v>327</v>
      </c>
      <c r="B603" s="125" t="s">
        <v>69</v>
      </c>
      <c r="C603" s="126">
        <v>2563</v>
      </c>
      <c r="D603" s="126"/>
      <c r="E603" s="126"/>
      <c r="F603" s="126">
        <v>2500</v>
      </c>
      <c r="G603" s="126"/>
      <c r="H603" s="126"/>
      <c r="I603" s="127">
        <f>SUM(F603:H603)</f>
        <v>2500</v>
      </c>
    </row>
    <row r="604" spans="1:9" ht="12.75">
      <c r="A604" s="124" t="s">
        <v>70</v>
      </c>
      <c r="B604" s="125" t="s">
        <v>71</v>
      </c>
      <c r="C604" s="126">
        <f>SUM(C605:C615)</f>
        <v>121459</v>
      </c>
      <c r="D604" s="126"/>
      <c r="E604" s="126"/>
      <c r="F604" s="126">
        <f>SUM(F605:F614)</f>
        <v>159621</v>
      </c>
      <c r="G604" s="126">
        <f>SUM(G605:G613)</f>
        <v>0</v>
      </c>
      <c r="H604" s="126">
        <f>SUM(H605:H613)</f>
        <v>0</v>
      </c>
      <c r="I604" s="127">
        <f>SUM(I605:I614)</f>
        <v>159621</v>
      </c>
    </row>
    <row r="605" spans="1:9" ht="12.75">
      <c r="A605" s="124" t="s">
        <v>108</v>
      </c>
      <c r="B605" s="125" t="s">
        <v>109</v>
      </c>
      <c r="C605" s="126">
        <v>60616</v>
      </c>
      <c r="D605" s="126"/>
      <c r="E605" s="126"/>
      <c r="F605" s="126">
        <v>70000</v>
      </c>
      <c r="G605" s="126"/>
      <c r="H605" s="126"/>
      <c r="I605" s="127">
        <f aca="true" t="shared" si="38" ref="I605:I613">SUM(F605:H605)</f>
        <v>70000</v>
      </c>
    </row>
    <row r="606" spans="1:9" ht="12.75">
      <c r="A606" s="124" t="s">
        <v>110</v>
      </c>
      <c r="B606" s="125" t="s">
        <v>111</v>
      </c>
      <c r="C606" s="126">
        <v>5604</v>
      </c>
      <c r="D606" s="126"/>
      <c r="E606" s="126"/>
      <c r="F606" s="126">
        <v>6000</v>
      </c>
      <c r="G606" s="126"/>
      <c r="H606" s="126"/>
      <c r="I606" s="127">
        <f t="shared" si="38"/>
        <v>6000</v>
      </c>
    </row>
    <row r="607" spans="1:9" ht="12.75">
      <c r="A607" s="124" t="s">
        <v>72</v>
      </c>
      <c r="B607" s="125" t="s">
        <v>73</v>
      </c>
      <c r="C607" s="126"/>
      <c r="D607" s="126"/>
      <c r="E607" s="126"/>
      <c r="F607" s="126">
        <v>8000</v>
      </c>
      <c r="G607" s="126"/>
      <c r="H607" s="126"/>
      <c r="I607" s="127">
        <f t="shared" si="38"/>
        <v>8000</v>
      </c>
    </row>
    <row r="608" spans="1:9" ht="12.75">
      <c r="A608" s="124" t="s">
        <v>74</v>
      </c>
      <c r="B608" s="125" t="s">
        <v>75</v>
      </c>
      <c r="C608" s="126">
        <v>6674</v>
      </c>
      <c r="D608" s="126"/>
      <c r="E608" s="126"/>
      <c r="F608" s="126">
        <v>7000</v>
      </c>
      <c r="G608" s="126"/>
      <c r="H608" s="126"/>
      <c r="I608" s="127">
        <f t="shared" si="38"/>
        <v>7000</v>
      </c>
    </row>
    <row r="609" spans="1:9" ht="12.75">
      <c r="A609" s="124" t="s">
        <v>76</v>
      </c>
      <c r="B609" s="125" t="s">
        <v>77</v>
      </c>
      <c r="C609" s="126">
        <v>26885</v>
      </c>
      <c r="D609" s="126"/>
      <c r="E609" s="126"/>
      <c r="F609" s="126">
        <v>42093</v>
      </c>
      <c r="G609" s="126"/>
      <c r="H609" s="126"/>
      <c r="I609" s="127">
        <f t="shared" si="38"/>
        <v>42093</v>
      </c>
    </row>
    <row r="610" spans="1:9" ht="12.75">
      <c r="A610" s="124" t="s">
        <v>78</v>
      </c>
      <c r="B610" s="125" t="s">
        <v>79</v>
      </c>
      <c r="C610" s="126">
        <v>18771</v>
      </c>
      <c r="D610" s="126"/>
      <c r="E610" s="126"/>
      <c r="F610" s="126">
        <v>20000</v>
      </c>
      <c r="G610" s="126"/>
      <c r="H610" s="126"/>
      <c r="I610" s="127">
        <f t="shared" si="38"/>
        <v>20000</v>
      </c>
    </row>
    <row r="611" spans="1:9" ht="12.75">
      <c r="A611" s="124" t="s">
        <v>80</v>
      </c>
      <c r="B611" s="125" t="s">
        <v>81</v>
      </c>
      <c r="C611" s="126">
        <v>582</v>
      </c>
      <c r="D611" s="126"/>
      <c r="E611" s="126"/>
      <c r="F611" s="126">
        <v>1000</v>
      </c>
      <c r="G611" s="126"/>
      <c r="H611" s="126"/>
      <c r="I611" s="127">
        <f t="shared" si="38"/>
        <v>1000</v>
      </c>
    </row>
    <row r="612" spans="1:9" ht="12.75">
      <c r="A612" s="124" t="s">
        <v>104</v>
      </c>
      <c r="B612" s="125" t="s">
        <v>85</v>
      </c>
      <c r="C612" s="126">
        <v>1788</v>
      </c>
      <c r="D612" s="126"/>
      <c r="E612" s="126"/>
      <c r="F612" s="126">
        <v>2000</v>
      </c>
      <c r="G612" s="126"/>
      <c r="H612" s="126"/>
      <c r="I612" s="127">
        <f t="shared" si="38"/>
        <v>2000</v>
      </c>
    </row>
    <row r="613" spans="1:9" ht="12.75">
      <c r="A613" s="124" t="s">
        <v>88</v>
      </c>
      <c r="B613" s="125" t="s">
        <v>89</v>
      </c>
      <c r="C613" s="126">
        <v>495</v>
      </c>
      <c r="D613" s="126"/>
      <c r="E613" s="126"/>
      <c r="F613" s="126">
        <v>500</v>
      </c>
      <c r="G613" s="126"/>
      <c r="H613" s="126"/>
      <c r="I613" s="127">
        <f t="shared" si="38"/>
        <v>500</v>
      </c>
    </row>
    <row r="614" spans="1:9" ht="12.75">
      <c r="A614" s="124" t="s">
        <v>90</v>
      </c>
      <c r="B614" s="125" t="s">
        <v>91</v>
      </c>
      <c r="C614" s="126"/>
      <c r="D614" s="126"/>
      <c r="E614" s="126"/>
      <c r="F614" s="126">
        <v>3028</v>
      </c>
      <c r="G614" s="126"/>
      <c r="H614" s="126"/>
      <c r="I614" s="127">
        <f>SUM(F614:H614)</f>
        <v>3028</v>
      </c>
    </row>
    <row r="615" spans="1:9" ht="12.75">
      <c r="A615" s="124" t="s">
        <v>143</v>
      </c>
      <c r="B615" s="125" t="s">
        <v>92</v>
      </c>
      <c r="C615" s="126">
        <v>44</v>
      </c>
      <c r="D615" s="126"/>
      <c r="E615" s="126"/>
      <c r="F615" s="126"/>
      <c r="G615" s="126"/>
      <c r="H615" s="126"/>
      <c r="I615" s="127"/>
    </row>
    <row r="616" spans="1:9" ht="12.75">
      <c r="A616" s="124" t="s">
        <v>96</v>
      </c>
      <c r="B616" s="125"/>
      <c r="C616" s="126"/>
      <c r="D616" s="126"/>
      <c r="E616" s="126"/>
      <c r="F616" s="126"/>
      <c r="G616" s="126"/>
      <c r="H616" s="126"/>
      <c r="I616" s="127"/>
    </row>
    <row r="617" spans="1:9" ht="12.75">
      <c r="A617" s="120" t="s">
        <v>102</v>
      </c>
      <c r="B617" s="140"/>
      <c r="C617" s="122">
        <f>C592+C594+C600+C604+C616</f>
        <v>315142</v>
      </c>
      <c r="D617" s="122"/>
      <c r="E617" s="122">
        <f>E616</f>
        <v>0</v>
      </c>
      <c r="F617" s="122">
        <f>+F594+F600+F604+F616+F592</f>
        <v>344115</v>
      </c>
      <c r="G617" s="122"/>
      <c r="H617" s="122"/>
      <c r="I617" s="123">
        <f>I593+I594+I600+I604</f>
        <v>344115</v>
      </c>
    </row>
    <row r="618" spans="1:9" ht="12.75">
      <c r="A618" s="120" t="s">
        <v>400</v>
      </c>
      <c r="B618" s="140"/>
      <c r="C618" s="126"/>
      <c r="D618" s="126"/>
      <c r="E618" s="126"/>
      <c r="F618" s="126"/>
      <c r="G618" s="126"/>
      <c r="H618" s="126"/>
      <c r="I618" s="127"/>
    </row>
    <row r="619" spans="1:9" ht="12.75">
      <c r="A619" s="124" t="s">
        <v>279</v>
      </c>
      <c r="B619" s="125" t="s">
        <v>56</v>
      </c>
      <c r="C619" s="126">
        <f>C620</f>
        <v>52095</v>
      </c>
      <c r="D619" s="126"/>
      <c r="E619" s="126"/>
      <c r="F619" s="126">
        <f>F620</f>
        <v>72504</v>
      </c>
      <c r="G619" s="126">
        <f>G620</f>
        <v>0</v>
      </c>
      <c r="H619" s="126">
        <f>H620</f>
        <v>0</v>
      </c>
      <c r="I619" s="127">
        <f>I620</f>
        <v>72504</v>
      </c>
    </row>
    <row r="620" spans="1:9" ht="12.75">
      <c r="A620" s="124" t="s">
        <v>280</v>
      </c>
      <c r="B620" s="125" t="s">
        <v>57</v>
      </c>
      <c r="C620" s="126">
        <v>52095</v>
      </c>
      <c r="D620" s="126"/>
      <c r="E620" s="126"/>
      <c r="F620" s="126">
        <v>72504</v>
      </c>
      <c r="G620" s="126"/>
      <c r="H620" s="126"/>
      <c r="I620" s="127">
        <f>SUM(F620:H620)</f>
        <v>72504</v>
      </c>
    </row>
    <row r="621" spans="1:9" ht="12.75">
      <c r="A621" s="124" t="s">
        <v>322</v>
      </c>
      <c r="B621" s="125" t="s">
        <v>59</v>
      </c>
      <c r="C621" s="126">
        <f>SUM(C622:C625)</f>
        <v>10172</v>
      </c>
      <c r="D621" s="126"/>
      <c r="E621" s="126"/>
      <c r="F621" s="126">
        <f>SUM(F622:F625)</f>
        <v>9000</v>
      </c>
      <c r="G621" s="126">
        <f>SUM(G622:G625)</f>
        <v>0</v>
      </c>
      <c r="H621" s="126">
        <f>SUM(H622:H625)</f>
        <v>0</v>
      </c>
      <c r="I621" s="127">
        <f>SUM(I622:I625)</f>
        <v>9000</v>
      </c>
    </row>
    <row r="622" spans="1:9" ht="12.75">
      <c r="A622" s="124" t="s">
        <v>324</v>
      </c>
      <c r="B622" s="125" t="s">
        <v>61</v>
      </c>
      <c r="C622" s="126">
        <v>8031</v>
      </c>
      <c r="D622" s="126"/>
      <c r="E622" s="126"/>
      <c r="F622" s="126">
        <v>8000</v>
      </c>
      <c r="G622" s="126"/>
      <c r="H622" s="126"/>
      <c r="I622" s="127">
        <f>SUM(F622:H622)</f>
        <v>8000</v>
      </c>
    </row>
    <row r="623" spans="1:9" ht="12.75">
      <c r="A623" s="124" t="s">
        <v>325</v>
      </c>
      <c r="B623" s="125" t="s">
        <v>142</v>
      </c>
      <c r="C623" s="126">
        <v>1044</v>
      </c>
      <c r="D623" s="126"/>
      <c r="E623" s="126"/>
      <c r="F623" s="126"/>
      <c r="G623" s="126"/>
      <c r="H623" s="126"/>
      <c r="I623" s="127">
        <f>SUM(F623:H623)</f>
        <v>0</v>
      </c>
    </row>
    <row r="624" spans="1:9" ht="12.75">
      <c r="A624" s="124" t="s">
        <v>326</v>
      </c>
      <c r="B624" s="125" t="s">
        <v>62</v>
      </c>
      <c r="C624" s="126">
        <v>32</v>
      </c>
      <c r="D624" s="126"/>
      <c r="E624" s="126"/>
      <c r="F624" s="126"/>
      <c r="G624" s="126"/>
      <c r="H624" s="126"/>
      <c r="I624" s="127">
        <f>SUM(F624:H624)</f>
        <v>0</v>
      </c>
    </row>
    <row r="625" spans="1:9" ht="12.75">
      <c r="A625" s="124" t="s">
        <v>263</v>
      </c>
      <c r="B625" s="125" t="s">
        <v>63</v>
      </c>
      <c r="C625" s="126">
        <v>1065</v>
      </c>
      <c r="D625" s="126"/>
      <c r="E625" s="126"/>
      <c r="F625" s="126">
        <v>1000</v>
      </c>
      <c r="G625" s="126"/>
      <c r="H625" s="126"/>
      <c r="I625" s="127">
        <f>SUM(F625:H625)</f>
        <v>1000</v>
      </c>
    </row>
    <row r="626" spans="1:9" ht="12.75">
      <c r="A626" s="124" t="s">
        <v>64</v>
      </c>
      <c r="B626" s="128" t="s">
        <v>65</v>
      </c>
      <c r="C626" s="126">
        <f>C627+C628+C629</f>
        <v>10628</v>
      </c>
      <c r="D626" s="126"/>
      <c r="E626" s="126"/>
      <c r="F626" s="126">
        <f>F627+F628+F629</f>
        <v>14423</v>
      </c>
      <c r="G626" s="126"/>
      <c r="H626" s="126"/>
      <c r="I626" s="127">
        <f>I627+I628+I629</f>
        <v>14423</v>
      </c>
    </row>
    <row r="627" spans="1:9" ht="12.75">
      <c r="A627" s="124" t="s">
        <v>219</v>
      </c>
      <c r="B627" s="125" t="s">
        <v>66</v>
      </c>
      <c r="C627" s="126">
        <v>6218</v>
      </c>
      <c r="D627" s="126"/>
      <c r="E627" s="126"/>
      <c r="F627" s="126">
        <v>8843</v>
      </c>
      <c r="G627" s="126"/>
      <c r="H627" s="126"/>
      <c r="I627" s="127">
        <f>SUM(F627:H627)</f>
        <v>8843</v>
      </c>
    </row>
    <row r="628" spans="1:9" ht="12.75">
      <c r="A628" s="124" t="s">
        <v>67</v>
      </c>
      <c r="B628" s="125" t="s">
        <v>68</v>
      </c>
      <c r="C628" s="126">
        <v>2983</v>
      </c>
      <c r="D628" s="126"/>
      <c r="E628" s="126"/>
      <c r="F628" s="126">
        <v>3880</v>
      </c>
      <c r="G628" s="126"/>
      <c r="H628" s="126"/>
      <c r="I628" s="127">
        <f>SUM(F628:H628)</f>
        <v>3880</v>
      </c>
    </row>
    <row r="629" spans="1:9" ht="12.75">
      <c r="A629" s="124" t="s">
        <v>327</v>
      </c>
      <c r="B629" s="125" t="s">
        <v>69</v>
      </c>
      <c r="C629" s="126">
        <v>1427</v>
      </c>
      <c r="D629" s="126"/>
      <c r="E629" s="126"/>
      <c r="F629" s="126">
        <v>1700</v>
      </c>
      <c r="G629" s="126"/>
      <c r="H629" s="126"/>
      <c r="I629" s="127">
        <f>SUM(F629:H629)</f>
        <v>1700</v>
      </c>
    </row>
    <row r="630" spans="1:9" ht="12.75">
      <c r="A630" s="124" t="s">
        <v>70</v>
      </c>
      <c r="B630" s="125" t="s">
        <v>71</v>
      </c>
      <c r="C630" s="126">
        <f>SUM(C631:C638)</f>
        <v>33757</v>
      </c>
      <c r="D630" s="126"/>
      <c r="E630" s="126"/>
      <c r="F630" s="126">
        <f>SUM(F631:F639)</f>
        <v>41884</v>
      </c>
      <c r="G630" s="126">
        <f>SUM(G632:G638)</f>
        <v>0</v>
      </c>
      <c r="H630" s="126">
        <f>SUM(H632:H638)</f>
        <v>0</v>
      </c>
      <c r="I630" s="127">
        <f>SUM(I631:I639)</f>
        <v>41884</v>
      </c>
    </row>
    <row r="631" spans="1:9" ht="12.75">
      <c r="A631" s="124" t="s">
        <v>454</v>
      </c>
      <c r="B631" s="125" t="s">
        <v>109</v>
      </c>
      <c r="C631" s="126">
        <v>68</v>
      </c>
      <c r="D631" s="126"/>
      <c r="E631" s="126"/>
      <c r="F631" s="126">
        <v>100</v>
      </c>
      <c r="G631" s="126"/>
      <c r="H631" s="126"/>
      <c r="I631" s="127">
        <f>SUM(F631:H631)</f>
        <v>100</v>
      </c>
    </row>
    <row r="632" spans="1:9" ht="12.75">
      <c r="A632" s="124" t="s">
        <v>110</v>
      </c>
      <c r="B632" s="125" t="s">
        <v>111</v>
      </c>
      <c r="C632" s="126">
        <v>274</v>
      </c>
      <c r="D632" s="126"/>
      <c r="E632" s="126"/>
      <c r="F632" s="126">
        <v>300</v>
      </c>
      <c r="G632" s="126"/>
      <c r="H632" s="126"/>
      <c r="I632" s="127">
        <f aca="true" t="shared" si="39" ref="I632:I638">SUM(F632:H632)</f>
        <v>300</v>
      </c>
    </row>
    <row r="633" spans="1:9" ht="12.75">
      <c r="A633" s="124" t="s">
        <v>72</v>
      </c>
      <c r="B633" s="125" t="s">
        <v>73</v>
      </c>
      <c r="C633" s="126">
        <v>2212</v>
      </c>
      <c r="D633" s="126"/>
      <c r="E633" s="126"/>
      <c r="F633" s="126">
        <v>2750</v>
      </c>
      <c r="G633" s="126"/>
      <c r="H633" s="126"/>
      <c r="I633" s="127">
        <f t="shared" si="39"/>
        <v>2750</v>
      </c>
    </row>
    <row r="634" spans="1:9" ht="12.75">
      <c r="A634" s="124" t="s">
        <v>74</v>
      </c>
      <c r="B634" s="125" t="s">
        <v>75</v>
      </c>
      <c r="C634" s="126">
        <v>10544</v>
      </c>
      <c r="D634" s="126"/>
      <c r="E634" s="126"/>
      <c r="F634" s="126">
        <v>16761</v>
      </c>
      <c r="G634" s="126"/>
      <c r="H634" s="126"/>
      <c r="I634" s="127">
        <f t="shared" si="39"/>
        <v>16761</v>
      </c>
    </row>
    <row r="635" spans="1:9" ht="12.75">
      <c r="A635" s="124" t="s">
        <v>76</v>
      </c>
      <c r="B635" s="125" t="s">
        <v>77</v>
      </c>
      <c r="C635" s="126">
        <v>5455</v>
      </c>
      <c r="D635" s="126"/>
      <c r="E635" s="126"/>
      <c r="F635" s="126">
        <v>7000</v>
      </c>
      <c r="G635" s="126"/>
      <c r="H635" s="126"/>
      <c r="I635" s="127">
        <f t="shared" si="39"/>
        <v>7000</v>
      </c>
    </row>
    <row r="636" spans="1:9" ht="12.75">
      <c r="A636" s="124" t="s">
        <v>78</v>
      </c>
      <c r="B636" s="125" t="s">
        <v>79</v>
      </c>
      <c r="C636" s="126">
        <v>4603</v>
      </c>
      <c r="D636" s="126"/>
      <c r="E636" s="126"/>
      <c r="F636" s="126">
        <v>10523</v>
      </c>
      <c r="G636" s="126"/>
      <c r="H636" s="126"/>
      <c r="I636" s="127">
        <f t="shared" si="39"/>
        <v>10523</v>
      </c>
    </row>
    <row r="637" spans="1:9" ht="12.75">
      <c r="A637" s="124" t="s">
        <v>80</v>
      </c>
      <c r="B637" s="125" t="s">
        <v>81</v>
      </c>
      <c r="C637" s="126">
        <v>10134</v>
      </c>
      <c r="D637" s="126"/>
      <c r="E637" s="126"/>
      <c r="F637" s="126">
        <v>1000</v>
      </c>
      <c r="G637" s="126"/>
      <c r="H637" s="126"/>
      <c r="I637" s="127">
        <f t="shared" si="39"/>
        <v>1000</v>
      </c>
    </row>
    <row r="638" spans="1:9" ht="12.75">
      <c r="A638" s="124" t="s">
        <v>104</v>
      </c>
      <c r="B638" s="125" t="s">
        <v>85</v>
      </c>
      <c r="C638" s="126">
        <v>467</v>
      </c>
      <c r="D638" s="126"/>
      <c r="E638" s="126"/>
      <c r="F638" s="126">
        <v>2000</v>
      </c>
      <c r="G638" s="126"/>
      <c r="H638" s="126"/>
      <c r="I638" s="127">
        <f t="shared" si="39"/>
        <v>2000</v>
      </c>
    </row>
    <row r="639" spans="1:9" ht="12.75">
      <c r="A639" s="124" t="s">
        <v>90</v>
      </c>
      <c r="B639" s="125" t="s">
        <v>91</v>
      </c>
      <c r="C639" s="126"/>
      <c r="D639" s="126"/>
      <c r="E639" s="126"/>
      <c r="F639" s="126">
        <v>1450</v>
      </c>
      <c r="G639" s="126"/>
      <c r="H639" s="126"/>
      <c r="I639" s="127">
        <f>SUM(F639:H639)</f>
        <v>1450</v>
      </c>
    </row>
    <row r="640" spans="1:9" ht="12.75">
      <c r="A640" s="124" t="s">
        <v>96</v>
      </c>
      <c r="B640" s="125"/>
      <c r="C640" s="126"/>
      <c r="D640" s="126"/>
      <c r="E640" s="126"/>
      <c r="F640" s="126"/>
      <c r="G640" s="126"/>
      <c r="H640" s="126"/>
      <c r="I640" s="127"/>
    </row>
    <row r="641" spans="1:9" ht="12.75">
      <c r="A641" s="120" t="s">
        <v>102</v>
      </c>
      <c r="B641" s="140"/>
      <c r="C641" s="122">
        <f>C619+C621+C626+C630+C640</f>
        <v>106652</v>
      </c>
      <c r="D641" s="122"/>
      <c r="E641" s="122">
        <f>E640</f>
        <v>0</v>
      </c>
      <c r="F641" s="122">
        <f>F619+F621+F626+F630+F640</f>
        <v>137811</v>
      </c>
      <c r="G641" s="122"/>
      <c r="H641" s="122"/>
      <c r="I641" s="123">
        <f>I620+I621+I626+I630</f>
        <v>137811</v>
      </c>
    </row>
    <row r="642" spans="1:9" ht="12.75">
      <c r="A642" s="120" t="s">
        <v>354</v>
      </c>
      <c r="B642" s="140"/>
      <c r="C642" s="126"/>
      <c r="D642" s="126"/>
      <c r="E642" s="126"/>
      <c r="F642" s="126"/>
      <c r="G642" s="126"/>
      <c r="H642" s="126"/>
      <c r="I642" s="127"/>
    </row>
    <row r="643" spans="1:9" ht="12.75">
      <c r="A643" s="124" t="s">
        <v>279</v>
      </c>
      <c r="B643" s="125" t="s">
        <v>56</v>
      </c>
      <c r="C643" s="126">
        <f>C644</f>
        <v>35461</v>
      </c>
      <c r="D643" s="126"/>
      <c r="E643" s="126"/>
      <c r="F643" s="126">
        <f>F644</f>
        <v>44952</v>
      </c>
      <c r="G643" s="126"/>
      <c r="H643" s="126"/>
      <c r="I643" s="127">
        <f>I644</f>
        <v>44952</v>
      </c>
    </row>
    <row r="644" spans="1:9" ht="12.75">
      <c r="A644" s="124" t="s">
        <v>280</v>
      </c>
      <c r="B644" s="125" t="s">
        <v>57</v>
      </c>
      <c r="C644" s="126">
        <v>35461</v>
      </c>
      <c r="D644" s="126"/>
      <c r="E644" s="126"/>
      <c r="F644" s="126">
        <v>44952</v>
      </c>
      <c r="G644" s="126"/>
      <c r="H644" s="126"/>
      <c r="I644" s="127">
        <f>SUM(F644:H644)</f>
        <v>44952</v>
      </c>
    </row>
    <row r="645" spans="1:9" ht="12.75">
      <c r="A645" s="124" t="s">
        <v>322</v>
      </c>
      <c r="B645" s="125" t="s">
        <v>59</v>
      </c>
      <c r="C645" s="126">
        <f>SUM(C646:C649)</f>
        <v>5049</v>
      </c>
      <c r="D645" s="126"/>
      <c r="E645" s="126"/>
      <c r="F645" s="126">
        <f>SUM(F646:F649)</f>
        <v>4200</v>
      </c>
      <c r="G645" s="126">
        <f>SUM(G646:G649)</f>
        <v>0</v>
      </c>
      <c r="H645" s="126">
        <f>SUM(H646:H649)</f>
        <v>0</v>
      </c>
      <c r="I645" s="127">
        <f>SUM(I646:I649)</f>
        <v>4200</v>
      </c>
    </row>
    <row r="646" spans="1:9" ht="12.75">
      <c r="A646" s="124" t="s">
        <v>324</v>
      </c>
      <c r="B646" s="125" t="s">
        <v>61</v>
      </c>
      <c r="C646" s="126">
        <v>3320</v>
      </c>
      <c r="D646" s="126"/>
      <c r="E646" s="126"/>
      <c r="F646" s="126">
        <v>4000</v>
      </c>
      <c r="G646" s="126"/>
      <c r="H646" s="126"/>
      <c r="I646" s="127">
        <f>SUM(F646:H646)</f>
        <v>4000</v>
      </c>
    </row>
    <row r="647" spans="1:9" ht="12.75">
      <c r="A647" s="124" t="s">
        <v>325</v>
      </c>
      <c r="B647" s="125" t="s">
        <v>142</v>
      </c>
      <c r="C647" s="126">
        <v>254</v>
      </c>
      <c r="D647" s="126"/>
      <c r="E647" s="126"/>
      <c r="F647" s="126"/>
      <c r="G647" s="126"/>
      <c r="H647" s="126"/>
      <c r="I647" s="127">
        <f>SUM(F647:H647)</f>
        <v>0</v>
      </c>
    </row>
    <row r="648" spans="1:9" ht="12.75">
      <c r="A648" s="124" t="s">
        <v>326</v>
      </c>
      <c r="B648" s="125" t="s">
        <v>62</v>
      </c>
      <c r="C648" s="126">
        <v>1319</v>
      </c>
      <c r="D648" s="126"/>
      <c r="E648" s="126"/>
      <c r="F648" s="126"/>
      <c r="G648" s="126"/>
      <c r="H648" s="126"/>
      <c r="I648" s="127">
        <f>SUM(F648:H648)</f>
        <v>0</v>
      </c>
    </row>
    <row r="649" spans="1:9" ht="12.75">
      <c r="A649" s="124" t="s">
        <v>263</v>
      </c>
      <c r="B649" s="125" t="s">
        <v>63</v>
      </c>
      <c r="C649" s="126">
        <v>156</v>
      </c>
      <c r="D649" s="126"/>
      <c r="E649" s="126"/>
      <c r="F649" s="126">
        <v>200</v>
      </c>
      <c r="G649" s="126"/>
      <c r="H649" s="126"/>
      <c r="I649" s="127">
        <f>SUM(F649:H649)</f>
        <v>200</v>
      </c>
    </row>
    <row r="650" spans="1:9" ht="12.75">
      <c r="A650" s="124" t="s">
        <v>64</v>
      </c>
      <c r="B650" s="128" t="s">
        <v>65</v>
      </c>
      <c r="C650" s="126">
        <f>C651+C652+C653</f>
        <v>6806</v>
      </c>
      <c r="D650" s="126"/>
      <c r="E650" s="126"/>
      <c r="F650" s="126">
        <f>F651+F652+F653</f>
        <v>8136</v>
      </c>
      <c r="G650" s="126"/>
      <c r="H650" s="126"/>
      <c r="I650" s="127">
        <f>I651+I652+I653</f>
        <v>8136</v>
      </c>
    </row>
    <row r="651" spans="1:9" ht="12.75">
      <c r="A651" s="124" t="s">
        <v>219</v>
      </c>
      <c r="B651" s="125" t="s">
        <v>66</v>
      </c>
      <c r="C651" s="126">
        <v>4028</v>
      </c>
      <c r="D651" s="126"/>
      <c r="E651" s="126"/>
      <c r="F651" s="126">
        <v>4978</v>
      </c>
      <c r="G651" s="126"/>
      <c r="H651" s="126"/>
      <c r="I651" s="127">
        <f>SUM(F651:H651)</f>
        <v>4978</v>
      </c>
    </row>
    <row r="652" spans="1:9" ht="12.75">
      <c r="A652" s="124" t="s">
        <v>67</v>
      </c>
      <c r="B652" s="125" t="s">
        <v>68</v>
      </c>
      <c r="C652" s="126">
        <v>1855</v>
      </c>
      <c r="D652" s="126"/>
      <c r="E652" s="126"/>
      <c r="F652" s="126">
        <v>2158</v>
      </c>
      <c r="G652" s="126"/>
      <c r="H652" s="126"/>
      <c r="I652" s="127">
        <f aca="true" t="shared" si="40" ref="I652:I666">SUM(F652:H652)</f>
        <v>2158</v>
      </c>
    </row>
    <row r="653" spans="1:9" ht="12.75">
      <c r="A653" s="124" t="s">
        <v>327</v>
      </c>
      <c r="B653" s="125" t="s">
        <v>69</v>
      </c>
      <c r="C653" s="126">
        <v>923</v>
      </c>
      <c r="D653" s="126"/>
      <c r="E653" s="126"/>
      <c r="F653" s="126">
        <v>1000</v>
      </c>
      <c r="G653" s="126"/>
      <c r="H653" s="126"/>
      <c r="I653" s="127">
        <f t="shared" si="40"/>
        <v>1000</v>
      </c>
    </row>
    <row r="654" spans="1:9" ht="12.75">
      <c r="A654" s="124" t="s">
        <v>70</v>
      </c>
      <c r="B654" s="125" t="s">
        <v>71</v>
      </c>
      <c r="C654" s="126">
        <f>SUM(C655:C665)</f>
        <v>46070</v>
      </c>
      <c r="D654" s="126"/>
      <c r="E654" s="126"/>
      <c r="F654" s="126">
        <f>F655+F656+F657+F658+F659+F660+F661+F662+F663+F664+F665</f>
        <v>47156</v>
      </c>
      <c r="G654" s="126"/>
      <c r="H654" s="126"/>
      <c r="I654" s="127">
        <f t="shared" si="40"/>
        <v>47156</v>
      </c>
    </row>
    <row r="655" spans="1:9" ht="12.75">
      <c r="A655" s="124" t="s">
        <v>108</v>
      </c>
      <c r="B655" s="125" t="s">
        <v>109</v>
      </c>
      <c r="C655" s="126">
        <v>2789</v>
      </c>
      <c r="D655" s="126"/>
      <c r="E655" s="126"/>
      <c r="F655" s="126">
        <v>1207</v>
      </c>
      <c r="G655" s="126"/>
      <c r="H655" s="126"/>
      <c r="I655" s="127">
        <f t="shared" si="40"/>
        <v>1207</v>
      </c>
    </row>
    <row r="656" spans="1:9" ht="12.75">
      <c r="A656" s="124" t="s">
        <v>110</v>
      </c>
      <c r="B656" s="125" t="s">
        <v>111</v>
      </c>
      <c r="C656" s="126">
        <v>731</v>
      </c>
      <c r="D656" s="126"/>
      <c r="E656" s="126"/>
      <c r="F656" s="126">
        <v>1000</v>
      </c>
      <c r="G656" s="126"/>
      <c r="H656" s="126"/>
      <c r="I656" s="127">
        <f t="shared" si="40"/>
        <v>1000</v>
      </c>
    </row>
    <row r="657" spans="1:9" ht="12.75">
      <c r="A657" s="124" t="s">
        <v>72</v>
      </c>
      <c r="B657" s="125" t="s">
        <v>73</v>
      </c>
      <c r="C657" s="126"/>
      <c r="D657" s="126"/>
      <c r="E657" s="126"/>
      <c r="F657" s="126">
        <v>2250</v>
      </c>
      <c r="G657" s="126"/>
      <c r="H657" s="126"/>
      <c r="I657" s="127">
        <f t="shared" si="40"/>
        <v>2250</v>
      </c>
    </row>
    <row r="658" spans="1:9" ht="12.75">
      <c r="A658" s="124" t="s">
        <v>74</v>
      </c>
      <c r="B658" s="125" t="s">
        <v>75</v>
      </c>
      <c r="C658" s="126">
        <v>4304</v>
      </c>
      <c r="D658" s="126"/>
      <c r="E658" s="126"/>
      <c r="F658" s="126">
        <v>5000</v>
      </c>
      <c r="G658" s="126"/>
      <c r="H658" s="126"/>
      <c r="I658" s="127">
        <f t="shared" si="40"/>
        <v>5000</v>
      </c>
    </row>
    <row r="659" spans="1:9" ht="12.75">
      <c r="A659" s="124" t="s">
        <v>76</v>
      </c>
      <c r="B659" s="125" t="s">
        <v>77</v>
      </c>
      <c r="C659" s="126">
        <v>32663</v>
      </c>
      <c r="D659" s="126"/>
      <c r="E659" s="126"/>
      <c r="F659" s="126">
        <v>30000</v>
      </c>
      <c r="G659" s="126"/>
      <c r="H659" s="126"/>
      <c r="I659" s="127">
        <f t="shared" si="40"/>
        <v>30000</v>
      </c>
    </row>
    <row r="660" spans="1:9" ht="12.75">
      <c r="A660" s="124" t="s">
        <v>78</v>
      </c>
      <c r="B660" s="125" t="s">
        <v>79</v>
      </c>
      <c r="C660" s="126">
        <v>4049</v>
      </c>
      <c r="D660" s="126"/>
      <c r="E660" s="126"/>
      <c r="F660" s="126">
        <v>5000</v>
      </c>
      <c r="G660" s="126"/>
      <c r="H660" s="126"/>
      <c r="I660" s="127">
        <f t="shared" si="40"/>
        <v>5000</v>
      </c>
    </row>
    <row r="661" spans="1:9" ht="12.75">
      <c r="A661" s="124" t="s">
        <v>80</v>
      </c>
      <c r="B661" s="125" t="s">
        <v>81</v>
      </c>
      <c r="C661" s="126">
        <v>871</v>
      </c>
      <c r="D661" s="126"/>
      <c r="E661" s="126"/>
      <c r="F661" s="126">
        <v>1000</v>
      </c>
      <c r="G661" s="126"/>
      <c r="H661" s="126"/>
      <c r="I661" s="127">
        <f t="shared" si="40"/>
        <v>1000</v>
      </c>
    </row>
    <row r="662" spans="1:9" ht="12.75">
      <c r="A662" s="124" t="s">
        <v>82</v>
      </c>
      <c r="B662" s="125" t="s">
        <v>83</v>
      </c>
      <c r="C662" s="126">
        <v>141</v>
      </c>
      <c r="D662" s="126"/>
      <c r="E662" s="126"/>
      <c r="F662" s="126">
        <v>200</v>
      </c>
      <c r="G662" s="126"/>
      <c r="H662" s="126"/>
      <c r="I662" s="127">
        <f t="shared" si="40"/>
        <v>200</v>
      </c>
    </row>
    <row r="663" spans="1:9" ht="12.75">
      <c r="A663" s="124" t="s">
        <v>104</v>
      </c>
      <c r="B663" s="125" t="s">
        <v>85</v>
      </c>
      <c r="C663" s="126">
        <v>162</v>
      </c>
      <c r="D663" s="126"/>
      <c r="E663" s="126"/>
      <c r="F663" s="126">
        <v>200</v>
      </c>
      <c r="G663" s="126"/>
      <c r="H663" s="126"/>
      <c r="I663" s="127">
        <f t="shared" si="40"/>
        <v>200</v>
      </c>
    </row>
    <row r="664" spans="1:9" ht="12.75">
      <c r="A664" s="124" t="s">
        <v>88</v>
      </c>
      <c r="B664" s="125" t="s">
        <v>89</v>
      </c>
      <c r="C664" s="126">
        <v>360</v>
      </c>
      <c r="D664" s="126"/>
      <c r="E664" s="126"/>
      <c r="F664" s="126">
        <v>400</v>
      </c>
      <c r="G664" s="126"/>
      <c r="H664" s="126"/>
      <c r="I664" s="127">
        <f t="shared" si="40"/>
        <v>400</v>
      </c>
    </row>
    <row r="665" spans="1:9" ht="12.75">
      <c r="A665" s="124" t="s">
        <v>90</v>
      </c>
      <c r="B665" s="125" t="s">
        <v>91</v>
      </c>
      <c r="C665" s="126"/>
      <c r="D665" s="126"/>
      <c r="E665" s="126"/>
      <c r="F665" s="126">
        <v>899</v>
      </c>
      <c r="G665" s="126"/>
      <c r="H665" s="126"/>
      <c r="I665" s="127">
        <f t="shared" si="40"/>
        <v>899</v>
      </c>
    </row>
    <row r="666" spans="1:9" ht="12.75">
      <c r="A666" s="124" t="s">
        <v>96</v>
      </c>
      <c r="B666" s="125"/>
      <c r="C666" s="126"/>
      <c r="D666" s="126"/>
      <c r="E666" s="126"/>
      <c r="F666" s="126">
        <v>26919</v>
      </c>
      <c r="G666" s="126"/>
      <c r="H666" s="126"/>
      <c r="I666" s="127">
        <f t="shared" si="40"/>
        <v>26919</v>
      </c>
    </row>
    <row r="667" spans="1:9" ht="12.75">
      <c r="A667" s="120" t="s">
        <v>102</v>
      </c>
      <c r="B667" s="140"/>
      <c r="C667" s="122">
        <f>C643+C645+C650+C654+C666</f>
        <v>93386</v>
      </c>
      <c r="D667" s="122"/>
      <c r="E667" s="122">
        <f>E666</f>
        <v>0</v>
      </c>
      <c r="F667" s="122">
        <f>F643+F645+F650+F654+F666</f>
        <v>131363</v>
      </c>
      <c r="G667" s="122"/>
      <c r="H667" s="122"/>
      <c r="I667" s="123">
        <f>I643+I645+I650+I654+I666</f>
        <v>131363</v>
      </c>
    </row>
    <row r="668" spans="1:9" ht="12.75">
      <c r="A668" s="120" t="s">
        <v>510</v>
      </c>
      <c r="B668" s="140"/>
      <c r="C668" s="126"/>
      <c r="D668" s="126"/>
      <c r="E668" s="126"/>
      <c r="F668" s="126"/>
      <c r="G668" s="126"/>
      <c r="H668" s="126"/>
      <c r="I668" s="127"/>
    </row>
    <row r="669" spans="1:9" ht="12.75">
      <c r="A669" s="124" t="s">
        <v>55</v>
      </c>
      <c r="B669" s="125" t="s">
        <v>56</v>
      </c>
      <c r="C669" s="126"/>
      <c r="D669" s="126">
        <f>D670</f>
        <v>30832</v>
      </c>
      <c r="E669" s="126"/>
      <c r="F669" s="126"/>
      <c r="G669" s="126">
        <f>G670</f>
        <v>35508</v>
      </c>
      <c r="H669" s="126"/>
      <c r="I669" s="127">
        <f>I670</f>
        <v>35508</v>
      </c>
    </row>
    <row r="670" spans="1:9" ht="12.75">
      <c r="A670" s="124" t="s">
        <v>280</v>
      </c>
      <c r="B670" s="125" t="s">
        <v>57</v>
      </c>
      <c r="C670" s="126"/>
      <c r="D670" s="126">
        <v>30832</v>
      </c>
      <c r="E670" s="126"/>
      <c r="F670" s="126"/>
      <c r="G670" s="126">
        <v>35508</v>
      </c>
      <c r="H670" s="126"/>
      <c r="I670" s="127">
        <f>SUM(G670:H670)</f>
        <v>35508</v>
      </c>
    </row>
    <row r="671" spans="1:9" ht="12.75">
      <c r="A671" s="124" t="s">
        <v>322</v>
      </c>
      <c r="B671" s="125" t="s">
        <v>59</v>
      </c>
      <c r="C671" s="126"/>
      <c r="D671" s="126">
        <f>SUM(D672:D674)</f>
        <v>1070</v>
      </c>
      <c r="E671" s="126"/>
      <c r="F671" s="126"/>
      <c r="G671" s="126">
        <f>SUM(G672:G674)</f>
        <v>100</v>
      </c>
      <c r="H671" s="126"/>
      <c r="I671" s="127">
        <f>SUM(G671:H671)</f>
        <v>100</v>
      </c>
    </row>
    <row r="672" spans="1:9" ht="12.75">
      <c r="A672" s="124" t="s">
        <v>325</v>
      </c>
      <c r="B672" s="125" t="s">
        <v>142</v>
      </c>
      <c r="C672" s="126"/>
      <c r="D672" s="126">
        <v>224</v>
      </c>
      <c r="E672" s="126"/>
      <c r="F672" s="126"/>
      <c r="G672" s="126"/>
      <c r="H672" s="126"/>
      <c r="I672" s="127">
        <f>SUM(G672:H672)</f>
        <v>0</v>
      </c>
    </row>
    <row r="673" spans="1:9" ht="12.75">
      <c r="A673" s="124" t="s">
        <v>326</v>
      </c>
      <c r="B673" s="125" t="s">
        <v>62</v>
      </c>
      <c r="C673" s="126"/>
      <c r="D673" s="126">
        <v>813</v>
      </c>
      <c r="E673" s="126"/>
      <c r="F673" s="126"/>
      <c r="G673" s="126"/>
      <c r="H673" s="126"/>
      <c r="I673" s="127">
        <f>SUM(G673:H673)</f>
        <v>0</v>
      </c>
    </row>
    <row r="674" spans="1:9" ht="12.75">
      <c r="A674" s="124" t="s">
        <v>263</v>
      </c>
      <c r="B674" s="125" t="s">
        <v>63</v>
      </c>
      <c r="C674" s="126"/>
      <c r="D674" s="126">
        <v>33</v>
      </c>
      <c r="E674" s="126"/>
      <c r="F674" s="126"/>
      <c r="G674" s="126">
        <v>100</v>
      </c>
      <c r="H674" s="126"/>
      <c r="I674" s="127">
        <f>SUM(G674:H674)</f>
        <v>100</v>
      </c>
    </row>
    <row r="675" spans="1:9" ht="12.75">
      <c r="A675" s="124" t="s">
        <v>64</v>
      </c>
      <c r="B675" s="128" t="s">
        <v>65</v>
      </c>
      <c r="C675" s="126"/>
      <c r="D675" s="126">
        <f>D676+D677+D678</f>
        <v>5650</v>
      </c>
      <c r="E675" s="126"/>
      <c r="F675" s="126"/>
      <c r="G675" s="126">
        <f>G676+G677+G678</f>
        <v>6427</v>
      </c>
      <c r="H675" s="126"/>
      <c r="I675" s="127">
        <f>I676+I677+I678</f>
        <v>6427</v>
      </c>
    </row>
    <row r="676" spans="1:9" ht="12.75">
      <c r="A676" s="124" t="s">
        <v>219</v>
      </c>
      <c r="B676" s="125" t="s">
        <v>66</v>
      </c>
      <c r="C676" s="126"/>
      <c r="D676" s="126">
        <v>3518</v>
      </c>
      <c r="E676" s="126"/>
      <c r="F676" s="126"/>
      <c r="G676" s="126">
        <v>4123</v>
      </c>
      <c r="H676" s="126"/>
      <c r="I676" s="127">
        <f>SUM(G676:H676)</f>
        <v>4123</v>
      </c>
    </row>
    <row r="677" spans="1:9" ht="12.75">
      <c r="A677" s="124" t="s">
        <v>67</v>
      </c>
      <c r="B677" s="125" t="s">
        <v>68</v>
      </c>
      <c r="C677" s="126"/>
      <c r="D677" s="126">
        <v>1544</v>
      </c>
      <c r="E677" s="126"/>
      <c r="F677" s="126"/>
      <c r="G677" s="126">
        <v>1704</v>
      </c>
      <c r="H677" s="126"/>
      <c r="I677" s="127">
        <f>SUM(G677:H677)</f>
        <v>1704</v>
      </c>
    </row>
    <row r="678" spans="1:9" ht="12.75">
      <c r="A678" s="124" t="s">
        <v>327</v>
      </c>
      <c r="B678" s="125" t="s">
        <v>69</v>
      </c>
      <c r="C678" s="126"/>
      <c r="D678" s="126">
        <v>588</v>
      </c>
      <c r="E678" s="126"/>
      <c r="F678" s="126"/>
      <c r="G678" s="126">
        <v>600</v>
      </c>
      <c r="H678" s="126"/>
      <c r="I678" s="127">
        <f>SUM(G678:H678)</f>
        <v>600</v>
      </c>
    </row>
    <row r="679" spans="1:9" ht="12.75">
      <c r="A679" s="124" t="s">
        <v>70</v>
      </c>
      <c r="B679" s="125" t="s">
        <v>71</v>
      </c>
      <c r="C679" s="126"/>
      <c r="D679" s="126">
        <f>SUM(D680:D688)</f>
        <v>43169</v>
      </c>
      <c r="E679" s="126"/>
      <c r="F679" s="126"/>
      <c r="G679" s="126">
        <f>SUM(G680:G688)</f>
        <v>44960</v>
      </c>
      <c r="H679" s="126"/>
      <c r="I679" s="127">
        <f>SUM(I680:I688)</f>
        <v>44960</v>
      </c>
    </row>
    <row r="680" spans="1:9" ht="12.75">
      <c r="A680" s="124" t="s">
        <v>108</v>
      </c>
      <c r="B680" s="125" t="s">
        <v>109</v>
      </c>
      <c r="C680" s="126"/>
      <c r="D680" s="126">
        <v>31415</v>
      </c>
      <c r="E680" s="126"/>
      <c r="F680" s="126"/>
      <c r="G680" s="126">
        <v>32000</v>
      </c>
      <c r="H680" s="126"/>
      <c r="I680" s="127">
        <f aca="true" t="shared" si="41" ref="I680:I689">SUM(G680:H680)</f>
        <v>32000</v>
      </c>
    </row>
    <row r="681" spans="1:9" ht="12.75">
      <c r="A681" s="124" t="s">
        <v>72</v>
      </c>
      <c r="B681" s="125" t="s">
        <v>73</v>
      </c>
      <c r="C681" s="126"/>
      <c r="D681" s="126">
        <v>2000</v>
      </c>
      <c r="E681" s="126"/>
      <c r="F681" s="126"/>
      <c r="G681" s="126">
        <v>2000</v>
      </c>
      <c r="H681" s="126"/>
      <c r="I681" s="127">
        <f t="shared" si="41"/>
        <v>2000</v>
      </c>
    </row>
    <row r="682" spans="1:9" ht="12.75">
      <c r="A682" s="124" t="s">
        <v>74</v>
      </c>
      <c r="B682" s="125" t="s">
        <v>75</v>
      </c>
      <c r="C682" s="126"/>
      <c r="D682" s="126">
        <v>2162</v>
      </c>
      <c r="E682" s="126"/>
      <c r="F682" s="126"/>
      <c r="G682" s="126">
        <v>2200</v>
      </c>
      <c r="H682" s="126"/>
      <c r="I682" s="127">
        <f t="shared" si="41"/>
        <v>2200</v>
      </c>
    </row>
    <row r="683" spans="1:9" ht="12.75">
      <c r="A683" s="124" t="s">
        <v>76</v>
      </c>
      <c r="B683" s="125" t="s">
        <v>77</v>
      </c>
      <c r="C683" s="126"/>
      <c r="D683" s="126">
        <v>5913</v>
      </c>
      <c r="E683" s="126"/>
      <c r="F683" s="126"/>
      <c r="G683" s="126">
        <v>6000</v>
      </c>
      <c r="H683" s="126"/>
      <c r="I683" s="127">
        <f t="shared" si="41"/>
        <v>6000</v>
      </c>
    </row>
    <row r="684" spans="1:9" ht="12.75">
      <c r="A684" s="124" t="s">
        <v>78</v>
      </c>
      <c r="B684" s="125" t="s">
        <v>79</v>
      </c>
      <c r="C684" s="126"/>
      <c r="D684" s="126">
        <v>666</v>
      </c>
      <c r="E684" s="126"/>
      <c r="F684" s="126"/>
      <c r="G684" s="126">
        <v>700</v>
      </c>
      <c r="H684" s="126"/>
      <c r="I684" s="127">
        <f t="shared" si="41"/>
        <v>700</v>
      </c>
    </row>
    <row r="685" spans="1:9" ht="12.75">
      <c r="A685" s="124" t="s">
        <v>80</v>
      </c>
      <c r="B685" s="125" t="s">
        <v>81</v>
      </c>
      <c r="C685" s="126"/>
      <c r="D685" s="126">
        <v>682</v>
      </c>
      <c r="E685" s="126"/>
      <c r="F685" s="126"/>
      <c r="G685" s="126">
        <v>1000</v>
      </c>
      <c r="H685" s="126"/>
      <c r="I685" s="127">
        <f t="shared" si="41"/>
        <v>1000</v>
      </c>
    </row>
    <row r="686" spans="1:9" ht="12.75">
      <c r="A686" s="124" t="s">
        <v>421</v>
      </c>
      <c r="B686" s="125" t="s">
        <v>83</v>
      </c>
      <c r="C686" s="126"/>
      <c r="D686" s="126">
        <v>86</v>
      </c>
      <c r="E686" s="126"/>
      <c r="F686" s="126"/>
      <c r="G686" s="126">
        <v>100</v>
      </c>
      <c r="H686" s="126"/>
      <c r="I686" s="127">
        <f t="shared" si="41"/>
        <v>100</v>
      </c>
    </row>
    <row r="687" spans="1:9" ht="12.75">
      <c r="A687" s="124" t="s">
        <v>88</v>
      </c>
      <c r="B687" s="125" t="s">
        <v>89</v>
      </c>
      <c r="C687" s="126"/>
      <c r="D687" s="126">
        <v>245</v>
      </c>
      <c r="E687" s="126"/>
      <c r="F687" s="126"/>
      <c r="G687" s="126">
        <v>250</v>
      </c>
      <c r="H687" s="126"/>
      <c r="I687" s="127">
        <f t="shared" si="41"/>
        <v>250</v>
      </c>
    </row>
    <row r="688" spans="1:9" ht="12.75">
      <c r="A688" s="124" t="s">
        <v>90</v>
      </c>
      <c r="B688" s="125" t="s">
        <v>91</v>
      </c>
      <c r="C688" s="126"/>
      <c r="D688" s="126"/>
      <c r="E688" s="126"/>
      <c r="F688" s="126"/>
      <c r="G688" s="126">
        <v>710</v>
      </c>
      <c r="H688" s="126"/>
      <c r="I688" s="127">
        <f t="shared" si="41"/>
        <v>710</v>
      </c>
    </row>
    <row r="689" spans="1:9" ht="12.75">
      <c r="A689" s="124" t="s">
        <v>96</v>
      </c>
      <c r="B689" s="125"/>
      <c r="C689" s="126"/>
      <c r="D689" s="126"/>
      <c r="E689" s="126"/>
      <c r="F689" s="126"/>
      <c r="G689" s="126"/>
      <c r="H689" s="126"/>
      <c r="I689" s="127">
        <f t="shared" si="41"/>
        <v>0</v>
      </c>
    </row>
    <row r="690" spans="1:9" ht="12.75">
      <c r="A690" s="120" t="s">
        <v>97</v>
      </c>
      <c r="B690" s="140"/>
      <c r="C690" s="126"/>
      <c r="D690" s="122">
        <f>D669+D671+D675+D679+D689</f>
        <v>80721</v>
      </c>
      <c r="E690" s="122"/>
      <c r="F690" s="122"/>
      <c r="G690" s="122">
        <f>G669+G671+G675+G679+G689</f>
        <v>86995</v>
      </c>
      <c r="H690" s="122"/>
      <c r="I690" s="123">
        <f>I669+I671+I675+I679+I689</f>
        <v>86995</v>
      </c>
    </row>
    <row r="691" spans="1:9" ht="12.75">
      <c r="A691" s="120" t="s">
        <v>334</v>
      </c>
      <c r="B691" s="140"/>
      <c r="C691" s="126"/>
      <c r="D691" s="130"/>
      <c r="E691" s="126"/>
      <c r="F691" s="126"/>
      <c r="G691" s="126"/>
      <c r="H691" s="126"/>
      <c r="I691" s="127"/>
    </row>
    <row r="692" spans="1:9" ht="12.75">
      <c r="A692" s="124" t="s">
        <v>322</v>
      </c>
      <c r="B692" s="125" t="s">
        <v>59</v>
      </c>
      <c r="C692" s="126"/>
      <c r="D692" s="126">
        <f>D693</f>
        <v>2968</v>
      </c>
      <c r="E692" s="126"/>
      <c r="F692" s="126"/>
      <c r="G692" s="129">
        <f>G693</f>
        <v>3260</v>
      </c>
      <c r="H692" s="126"/>
      <c r="I692" s="127">
        <f>I693</f>
        <v>3260</v>
      </c>
    </row>
    <row r="693" spans="1:9" ht="12.75">
      <c r="A693" s="124" t="s">
        <v>324</v>
      </c>
      <c r="B693" s="125" t="s">
        <v>61</v>
      </c>
      <c r="C693" s="126"/>
      <c r="D693" s="126">
        <v>2968</v>
      </c>
      <c r="E693" s="126"/>
      <c r="F693" s="126"/>
      <c r="G693" s="129">
        <v>3260</v>
      </c>
      <c r="H693" s="126"/>
      <c r="I693" s="127">
        <f>SUM(G693:H693)</f>
        <v>3260</v>
      </c>
    </row>
    <row r="694" spans="1:9" ht="12.75">
      <c r="A694" s="124" t="s">
        <v>70</v>
      </c>
      <c r="B694" s="125" t="s">
        <v>71</v>
      </c>
      <c r="C694" s="126"/>
      <c r="D694" s="126">
        <f>SUM(D695:D699)</f>
        <v>7593</v>
      </c>
      <c r="E694" s="126"/>
      <c r="F694" s="126"/>
      <c r="G694" s="129">
        <f>G695+G696+G697+G698</f>
        <v>17740</v>
      </c>
      <c r="H694" s="126"/>
      <c r="I694" s="127">
        <f>I695+I696+I697+I698</f>
        <v>17740</v>
      </c>
    </row>
    <row r="695" spans="1:9" ht="12.75">
      <c r="A695" s="124" t="s">
        <v>74</v>
      </c>
      <c r="B695" s="125" t="s">
        <v>75</v>
      </c>
      <c r="C695" s="126"/>
      <c r="D695" s="126">
        <v>1799</v>
      </c>
      <c r="E695" s="126"/>
      <c r="F695" s="126"/>
      <c r="G695" s="129">
        <v>3600</v>
      </c>
      <c r="H695" s="126"/>
      <c r="I695" s="127">
        <f>SUM(G695:H695)</f>
        <v>3600</v>
      </c>
    </row>
    <row r="696" spans="1:9" ht="12.75">
      <c r="A696" s="124" t="s">
        <v>239</v>
      </c>
      <c r="B696" s="125" t="s">
        <v>77</v>
      </c>
      <c r="C696" s="126"/>
      <c r="D696" s="126">
        <v>1356</v>
      </c>
      <c r="E696" s="126"/>
      <c r="F696" s="126"/>
      <c r="G696" s="129">
        <v>4900</v>
      </c>
      <c r="H696" s="126"/>
      <c r="I696" s="127">
        <f>SUM(G696:H696)</f>
        <v>4900</v>
      </c>
    </row>
    <row r="697" spans="1:9" ht="12.75">
      <c r="A697" s="124" t="s">
        <v>78</v>
      </c>
      <c r="B697" s="125" t="s">
        <v>79</v>
      </c>
      <c r="C697" s="126"/>
      <c r="D697" s="126">
        <v>3207</v>
      </c>
      <c r="E697" s="126"/>
      <c r="F697" s="126"/>
      <c r="G697" s="129">
        <v>6540</v>
      </c>
      <c r="H697" s="126"/>
      <c r="I697" s="127">
        <f>SUM(G697:H697)</f>
        <v>6540</v>
      </c>
    </row>
    <row r="698" spans="1:9" ht="12.75">
      <c r="A698" s="124" t="s">
        <v>274</v>
      </c>
      <c r="B698" s="125" t="s">
        <v>81</v>
      </c>
      <c r="C698" s="126"/>
      <c r="D698" s="126">
        <v>1179</v>
      </c>
      <c r="E698" s="126"/>
      <c r="F698" s="126"/>
      <c r="G698" s="129">
        <v>2700</v>
      </c>
      <c r="H698" s="126"/>
      <c r="I698" s="127">
        <f>SUM(G698:H698)</f>
        <v>2700</v>
      </c>
    </row>
    <row r="699" spans="1:9" ht="12.75">
      <c r="A699" s="124" t="s">
        <v>104</v>
      </c>
      <c r="B699" s="125" t="s">
        <v>85</v>
      </c>
      <c r="C699" s="126"/>
      <c r="D699" s="126">
        <v>52</v>
      </c>
      <c r="E699" s="126"/>
      <c r="F699" s="126"/>
      <c r="G699" s="129"/>
      <c r="H699" s="126"/>
      <c r="I699" s="127"/>
    </row>
    <row r="700" spans="1:9" ht="12.75">
      <c r="A700" s="124" t="s">
        <v>96</v>
      </c>
      <c r="B700" s="125"/>
      <c r="C700" s="126"/>
      <c r="D700" s="126"/>
      <c r="E700" s="126"/>
      <c r="F700" s="126"/>
      <c r="G700" s="129"/>
      <c r="H700" s="126"/>
      <c r="I700" s="127"/>
    </row>
    <row r="701" spans="1:9" ht="12.75">
      <c r="A701" s="120" t="s">
        <v>97</v>
      </c>
      <c r="B701" s="140"/>
      <c r="C701" s="126"/>
      <c r="D701" s="122">
        <f>D692+D694+D700</f>
        <v>10561</v>
      </c>
      <c r="E701" s="122"/>
      <c r="F701" s="122"/>
      <c r="G701" s="122">
        <f>G692+G694</f>
        <v>21000</v>
      </c>
      <c r="H701" s="122"/>
      <c r="I701" s="123">
        <f>I692+I694</f>
        <v>21000</v>
      </c>
    </row>
    <row r="702" spans="1:9" ht="12.75">
      <c r="A702" s="120" t="s">
        <v>408</v>
      </c>
      <c r="B702" s="140"/>
      <c r="C702" s="126"/>
      <c r="D702" s="130"/>
      <c r="E702" s="126"/>
      <c r="F702" s="126"/>
      <c r="G702" s="126"/>
      <c r="H702" s="126"/>
      <c r="I702" s="127"/>
    </row>
    <row r="703" spans="1:9" ht="12.75">
      <c r="A703" s="124" t="s">
        <v>55</v>
      </c>
      <c r="B703" s="125" t="s">
        <v>56</v>
      </c>
      <c r="C703" s="126"/>
      <c r="D703" s="122">
        <f>SUM(D704)</f>
        <v>16163</v>
      </c>
      <c r="E703" s="122"/>
      <c r="F703" s="122"/>
      <c r="G703" s="122">
        <f>G704</f>
        <v>3494</v>
      </c>
      <c r="H703" s="122"/>
      <c r="I703" s="123">
        <f>I704</f>
        <v>3494</v>
      </c>
    </row>
    <row r="704" spans="1:9" ht="12.75">
      <c r="A704" s="124" t="s">
        <v>280</v>
      </c>
      <c r="B704" s="125" t="s">
        <v>57</v>
      </c>
      <c r="C704" s="126"/>
      <c r="D704" s="126">
        <v>16163</v>
      </c>
      <c r="E704" s="126"/>
      <c r="F704" s="126"/>
      <c r="G704" s="126">
        <v>3494</v>
      </c>
      <c r="H704" s="126"/>
      <c r="I704" s="127">
        <f>SUM(G704:H704)</f>
        <v>3494</v>
      </c>
    </row>
    <row r="705" spans="1:9" ht="12.75">
      <c r="A705" s="124" t="s">
        <v>322</v>
      </c>
      <c r="B705" s="125" t="s">
        <v>59</v>
      </c>
      <c r="C705" s="126"/>
      <c r="D705" s="122">
        <f>SUM(D706:D707)</f>
        <v>251</v>
      </c>
      <c r="E705" s="122"/>
      <c r="F705" s="122"/>
      <c r="G705" s="122">
        <f>SUM(G706:G707)</f>
        <v>0</v>
      </c>
      <c r="H705" s="122"/>
      <c r="I705" s="123">
        <f>SUM(G705:H705)</f>
        <v>0</v>
      </c>
    </row>
    <row r="706" spans="1:9" ht="12.75">
      <c r="A706" s="124" t="s">
        <v>325</v>
      </c>
      <c r="B706" s="125" t="s">
        <v>142</v>
      </c>
      <c r="C706" s="126"/>
      <c r="D706" s="126">
        <v>137</v>
      </c>
      <c r="E706" s="126"/>
      <c r="F706" s="126"/>
      <c r="G706" s="126"/>
      <c r="H706" s="126"/>
      <c r="I706" s="127">
        <f>SUM(G706:H706)</f>
        <v>0</v>
      </c>
    </row>
    <row r="707" spans="1:9" ht="12.75">
      <c r="A707" s="124" t="s">
        <v>263</v>
      </c>
      <c r="B707" s="125" t="s">
        <v>63</v>
      </c>
      <c r="C707" s="126"/>
      <c r="D707" s="126">
        <v>114</v>
      </c>
      <c r="E707" s="126"/>
      <c r="F707" s="126"/>
      <c r="G707" s="126"/>
      <c r="H707" s="126"/>
      <c r="I707" s="127">
        <f>SUM(G707:H707)</f>
        <v>0</v>
      </c>
    </row>
    <row r="708" spans="1:9" ht="12.75">
      <c r="A708" s="124" t="s">
        <v>64</v>
      </c>
      <c r="B708" s="128" t="s">
        <v>65</v>
      </c>
      <c r="C708" s="126"/>
      <c r="D708" s="122">
        <f>SUM(D709:D711)</f>
        <v>2867</v>
      </c>
      <c r="E708" s="122"/>
      <c r="F708" s="122"/>
      <c r="G708" s="122">
        <f>G709+G710+G711</f>
        <v>633</v>
      </c>
      <c r="H708" s="122"/>
      <c r="I708" s="123">
        <f>I709+I710+I711</f>
        <v>633</v>
      </c>
    </row>
    <row r="709" spans="1:9" ht="12.75">
      <c r="A709" s="124" t="s">
        <v>219</v>
      </c>
      <c r="B709" s="125" t="s">
        <v>66</v>
      </c>
      <c r="C709" s="126"/>
      <c r="D709" s="126">
        <v>1723</v>
      </c>
      <c r="E709" s="126"/>
      <c r="F709" s="126"/>
      <c r="G709" s="126">
        <v>465</v>
      </c>
      <c r="H709" s="126"/>
      <c r="I709" s="127">
        <f>SUM(G709:H709)</f>
        <v>465</v>
      </c>
    </row>
    <row r="710" spans="1:9" ht="12.75">
      <c r="A710" s="124" t="s">
        <v>67</v>
      </c>
      <c r="B710" s="125" t="s">
        <v>68</v>
      </c>
      <c r="C710" s="126"/>
      <c r="D710" s="126">
        <v>769</v>
      </c>
      <c r="E710" s="126"/>
      <c r="F710" s="126"/>
      <c r="G710" s="126">
        <v>168</v>
      </c>
      <c r="H710" s="126"/>
      <c r="I710" s="127">
        <f>SUM(G710:H710)</f>
        <v>168</v>
      </c>
    </row>
    <row r="711" spans="1:9" ht="12.75">
      <c r="A711" s="124" t="s">
        <v>327</v>
      </c>
      <c r="B711" s="125" t="s">
        <v>69</v>
      </c>
      <c r="C711" s="126"/>
      <c r="D711" s="126">
        <v>375</v>
      </c>
      <c r="E711" s="126"/>
      <c r="F711" s="126"/>
      <c r="G711" s="126"/>
      <c r="H711" s="126"/>
      <c r="I711" s="127">
        <f>SUM(G711:H711)</f>
        <v>0</v>
      </c>
    </row>
    <row r="712" spans="1:9" ht="12.75">
      <c r="A712" s="124" t="s">
        <v>70</v>
      </c>
      <c r="B712" s="125" t="s">
        <v>71</v>
      </c>
      <c r="C712" s="126"/>
      <c r="D712" s="122">
        <f>SUM(D713:D719)</f>
        <v>319</v>
      </c>
      <c r="E712" s="122"/>
      <c r="F712" s="122"/>
      <c r="G712" s="122">
        <f>SUM(G713:G719)</f>
        <v>0</v>
      </c>
      <c r="H712" s="122"/>
      <c r="I712" s="123">
        <f>SUM(I713:I719)</f>
        <v>0</v>
      </c>
    </row>
    <row r="713" spans="1:9" ht="12.75">
      <c r="A713" s="124" t="s">
        <v>72</v>
      </c>
      <c r="B713" s="125" t="s">
        <v>73</v>
      </c>
      <c r="C713" s="126"/>
      <c r="D713" s="126">
        <v>250</v>
      </c>
      <c r="E713" s="126"/>
      <c r="F713" s="126"/>
      <c r="G713" s="126"/>
      <c r="H713" s="126"/>
      <c r="I713" s="127">
        <f aca="true" t="shared" si="42" ref="I713:I718">SUM(G713:H713)</f>
        <v>0</v>
      </c>
    </row>
    <row r="714" spans="1:9" ht="12.75">
      <c r="A714" s="124" t="s">
        <v>74</v>
      </c>
      <c r="B714" s="125" t="s">
        <v>75</v>
      </c>
      <c r="C714" s="126"/>
      <c r="D714" s="126"/>
      <c r="E714" s="126"/>
      <c r="F714" s="126"/>
      <c r="G714" s="126"/>
      <c r="H714" s="126"/>
      <c r="I714" s="127">
        <f t="shared" si="42"/>
        <v>0</v>
      </c>
    </row>
    <row r="715" spans="1:9" ht="12.75">
      <c r="A715" s="124" t="s">
        <v>76</v>
      </c>
      <c r="B715" s="125" t="s">
        <v>77</v>
      </c>
      <c r="C715" s="126"/>
      <c r="D715" s="126"/>
      <c r="E715" s="126"/>
      <c r="F715" s="126"/>
      <c r="G715" s="126"/>
      <c r="H715" s="126"/>
      <c r="I715" s="127">
        <f t="shared" si="42"/>
        <v>0</v>
      </c>
    </row>
    <row r="716" spans="1:9" ht="12.75">
      <c r="A716" s="124" t="s">
        <v>78</v>
      </c>
      <c r="B716" s="125" t="s">
        <v>79</v>
      </c>
      <c r="C716" s="126"/>
      <c r="D716" s="126">
        <v>9</v>
      </c>
      <c r="E716" s="126"/>
      <c r="F716" s="126"/>
      <c r="G716" s="126"/>
      <c r="H716" s="126"/>
      <c r="I716" s="127">
        <f t="shared" si="42"/>
        <v>0</v>
      </c>
    </row>
    <row r="717" spans="1:9" ht="12.75">
      <c r="A717" s="124" t="s">
        <v>80</v>
      </c>
      <c r="B717" s="125" t="s">
        <v>81</v>
      </c>
      <c r="C717" s="126"/>
      <c r="D717" s="126"/>
      <c r="E717" s="126"/>
      <c r="F717" s="126"/>
      <c r="G717" s="126"/>
      <c r="H717" s="126"/>
      <c r="I717" s="127">
        <f t="shared" si="42"/>
        <v>0</v>
      </c>
    </row>
    <row r="718" spans="1:9" ht="12.75">
      <c r="A718" s="124" t="s">
        <v>421</v>
      </c>
      <c r="B718" s="125" t="s">
        <v>83</v>
      </c>
      <c r="C718" s="126"/>
      <c r="D718" s="126"/>
      <c r="E718" s="126"/>
      <c r="F718" s="126"/>
      <c r="G718" s="126"/>
      <c r="H718" s="126"/>
      <c r="I718" s="127">
        <f t="shared" si="42"/>
        <v>0</v>
      </c>
    </row>
    <row r="719" spans="1:9" ht="12.75">
      <c r="A719" s="124" t="s">
        <v>104</v>
      </c>
      <c r="B719" s="125" t="s">
        <v>85</v>
      </c>
      <c r="C719" s="126"/>
      <c r="D719" s="126">
        <v>60</v>
      </c>
      <c r="E719" s="126"/>
      <c r="F719" s="126"/>
      <c r="G719" s="126"/>
      <c r="H719" s="126"/>
      <c r="I719" s="127"/>
    </row>
    <row r="720" spans="1:9" ht="12.75">
      <c r="A720" s="124" t="s">
        <v>144</v>
      </c>
      <c r="B720" s="125" t="s">
        <v>145</v>
      </c>
      <c r="C720" s="126">
        <v>57785</v>
      </c>
      <c r="D720" s="130"/>
      <c r="E720" s="126"/>
      <c r="F720" s="126"/>
      <c r="G720" s="126"/>
      <c r="H720" s="126"/>
      <c r="I720" s="127"/>
    </row>
    <row r="721" spans="1:9" ht="12.75">
      <c r="A721" s="124" t="s">
        <v>96</v>
      </c>
      <c r="B721" s="125"/>
      <c r="C721" s="126"/>
      <c r="D721" s="126">
        <v>94149</v>
      </c>
      <c r="E721" s="126"/>
      <c r="F721" s="126"/>
      <c r="G721" s="126"/>
      <c r="H721" s="126"/>
      <c r="I721" s="123">
        <f>SUM(H721)</f>
        <v>0</v>
      </c>
    </row>
    <row r="722" spans="1:9" ht="12.75">
      <c r="A722" s="120" t="s">
        <v>97</v>
      </c>
      <c r="B722" s="140"/>
      <c r="C722" s="122">
        <f>C720+C721</f>
        <v>57785</v>
      </c>
      <c r="D722" s="122">
        <f>D721+D703+D705+D708+D712</f>
        <v>113749</v>
      </c>
      <c r="E722" s="122"/>
      <c r="F722" s="122"/>
      <c r="G722" s="122">
        <f>G703+G705+G708+G712</f>
        <v>4127</v>
      </c>
      <c r="H722" s="122">
        <f>SUM(H721)</f>
        <v>0</v>
      </c>
      <c r="I722" s="123">
        <f>I703+I705+I708+I712</f>
        <v>4127</v>
      </c>
    </row>
    <row r="723" spans="1:9" ht="12.75">
      <c r="A723" s="120" t="s">
        <v>493</v>
      </c>
      <c r="B723" s="140"/>
      <c r="C723" s="126"/>
      <c r="D723" s="130"/>
      <c r="E723" s="126"/>
      <c r="F723" s="126"/>
      <c r="G723" s="126"/>
      <c r="H723" s="126"/>
      <c r="I723" s="127"/>
    </row>
    <row r="724" spans="1:9" ht="12.75">
      <c r="A724" s="124" t="s">
        <v>322</v>
      </c>
      <c r="B724" s="125" t="s">
        <v>59</v>
      </c>
      <c r="C724" s="126"/>
      <c r="D724" s="122">
        <f>SUM(D725:D725)</f>
        <v>665</v>
      </c>
      <c r="E724" s="122"/>
      <c r="F724" s="122"/>
      <c r="G724" s="122">
        <f>SUM(G725:G725)</f>
        <v>1000</v>
      </c>
      <c r="H724" s="122"/>
      <c r="I724" s="123">
        <f>SUM(G724:H724)</f>
        <v>1000</v>
      </c>
    </row>
    <row r="725" spans="1:9" ht="12.75">
      <c r="A725" s="124" t="s">
        <v>321</v>
      </c>
      <c r="B725" s="125" t="s">
        <v>60</v>
      </c>
      <c r="C725" s="126"/>
      <c r="D725" s="126">
        <v>665</v>
      </c>
      <c r="E725" s="126"/>
      <c r="F725" s="126"/>
      <c r="G725" s="126">
        <v>1000</v>
      </c>
      <c r="H725" s="126"/>
      <c r="I725" s="127">
        <f>SUM(G725:H725)</f>
        <v>1000</v>
      </c>
    </row>
    <row r="726" spans="1:9" ht="12.75">
      <c r="A726" s="124" t="s">
        <v>64</v>
      </c>
      <c r="B726" s="128" t="s">
        <v>65</v>
      </c>
      <c r="C726" s="126"/>
      <c r="D726" s="122">
        <f>SUM(D727:D729)</f>
        <v>161</v>
      </c>
      <c r="E726" s="122"/>
      <c r="F726" s="122"/>
      <c r="G726" s="122">
        <f>G727+G728+G729</f>
        <v>160</v>
      </c>
      <c r="H726" s="122"/>
      <c r="I726" s="123">
        <f>I727+I728+I729</f>
        <v>160</v>
      </c>
    </row>
    <row r="727" spans="1:9" ht="12.75">
      <c r="A727" s="124" t="s">
        <v>219</v>
      </c>
      <c r="B727" s="125" t="s">
        <v>66</v>
      </c>
      <c r="C727" s="126"/>
      <c r="D727" s="126">
        <v>30</v>
      </c>
      <c r="E727" s="126"/>
      <c r="F727" s="126"/>
      <c r="G727" s="126">
        <v>100</v>
      </c>
      <c r="H727" s="126"/>
      <c r="I727" s="127">
        <f>SUM(G727:H727)</f>
        <v>100</v>
      </c>
    </row>
    <row r="728" spans="1:9" ht="12.75">
      <c r="A728" s="124" t="s">
        <v>67</v>
      </c>
      <c r="B728" s="125" t="s">
        <v>68</v>
      </c>
      <c r="C728" s="126"/>
      <c r="D728" s="126">
        <v>123</v>
      </c>
      <c r="E728" s="126"/>
      <c r="F728" s="126"/>
      <c r="G728" s="126">
        <v>60</v>
      </c>
      <c r="H728" s="126"/>
      <c r="I728" s="127">
        <f>SUM(G728:H728)</f>
        <v>60</v>
      </c>
    </row>
    <row r="729" spans="1:9" ht="12.75">
      <c r="A729" s="124" t="s">
        <v>327</v>
      </c>
      <c r="B729" s="125" t="s">
        <v>69</v>
      </c>
      <c r="C729" s="126"/>
      <c r="D729" s="126">
        <v>8</v>
      </c>
      <c r="E729" s="126"/>
      <c r="F729" s="126"/>
      <c r="G729" s="126"/>
      <c r="H729" s="126"/>
      <c r="I729" s="127">
        <f>SUM(G729:H729)</f>
        <v>0</v>
      </c>
    </row>
    <row r="730" spans="1:9" ht="12.75">
      <c r="A730" s="124" t="s">
        <v>70</v>
      </c>
      <c r="B730" s="125" t="s">
        <v>71</v>
      </c>
      <c r="C730" s="126"/>
      <c r="D730" s="122">
        <f>SUM(D731:D732)</f>
        <v>3152</v>
      </c>
      <c r="E730" s="122"/>
      <c r="F730" s="122"/>
      <c r="G730" s="122">
        <f>SUM(G731:G732)</f>
        <v>3200</v>
      </c>
      <c r="H730" s="122"/>
      <c r="I730" s="123">
        <f>SUM(I731:I732)</f>
        <v>3200</v>
      </c>
    </row>
    <row r="731" spans="1:9" ht="12.75">
      <c r="A731" s="124" t="s">
        <v>78</v>
      </c>
      <c r="B731" s="125" t="s">
        <v>79</v>
      </c>
      <c r="C731" s="126"/>
      <c r="D731" s="126">
        <v>162</v>
      </c>
      <c r="E731" s="126"/>
      <c r="F731" s="126"/>
      <c r="G731" s="126">
        <v>200</v>
      </c>
      <c r="H731" s="126"/>
      <c r="I731" s="127">
        <f>SUM(G731:H731)</f>
        <v>200</v>
      </c>
    </row>
    <row r="732" spans="1:9" ht="12.75">
      <c r="A732" s="124" t="s">
        <v>88</v>
      </c>
      <c r="B732" s="125" t="s">
        <v>89</v>
      </c>
      <c r="C732" s="126"/>
      <c r="D732" s="126">
        <v>2990</v>
      </c>
      <c r="E732" s="126"/>
      <c r="F732" s="126"/>
      <c r="G732" s="126">
        <v>3000</v>
      </c>
      <c r="H732" s="126"/>
      <c r="I732" s="127">
        <f>SUM(G732:H732)</f>
        <v>3000</v>
      </c>
    </row>
    <row r="733" spans="1:9" ht="12.75">
      <c r="A733" s="124" t="s">
        <v>144</v>
      </c>
      <c r="B733" s="125" t="s">
        <v>145</v>
      </c>
      <c r="C733" s="126"/>
      <c r="D733" s="130"/>
      <c r="E733" s="126"/>
      <c r="F733" s="126"/>
      <c r="G733" s="126"/>
      <c r="H733" s="126"/>
      <c r="I733" s="127"/>
    </row>
    <row r="734" spans="1:9" ht="12.75">
      <c r="A734" s="124" t="s">
        <v>96</v>
      </c>
      <c r="B734" s="125"/>
      <c r="C734" s="126"/>
      <c r="D734" s="126"/>
      <c r="E734" s="126"/>
      <c r="F734" s="126"/>
      <c r="G734" s="126"/>
      <c r="H734" s="126"/>
      <c r="I734" s="123">
        <f>SUM(H734)</f>
        <v>0</v>
      </c>
    </row>
    <row r="735" spans="1:9" ht="12.75">
      <c r="A735" s="120" t="s">
        <v>97</v>
      </c>
      <c r="B735" s="140"/>
      <c r="C735" s="122">
        <f>C733+C734</f>
        <v>0</v>
      </c>
      <c r="D735" s="122">
        <f>D724+D726+D730</f>
        <v>3978</v>
      </c>
      <c r="E735" s="122"/>
      <c r="F735" s="122"/>
      <c r="G735" s="122">
        <f>G724+G726+G730</f>
        <v>4360</v>
      </c>
      <c r="H735" s="122">
        <f>SUM(H734)</f>
        <v>0</v>
      </c>
      <c r="I735" s="123">
        <f>I724+I726+I730</f>
        <v>4360</v>
      </c>
    </row>
    <row r="736" spans="1:9" ht="12.75">
      <c r="A736" s="120" t="s">
        <v>333</v>
      </c>
      <c r="B736" s="140"/>
      <c r="C736" s="126"/>
      <c r="D736" s="126"/>
      <c r="E736" s="126"/>
      <c r="F736" s="126"/>
      <c r="G736" s="126"/>
      <c r="H736" s="126"/>
      <c r="I736" s="127"/>
    </row>
    <row r="737" spans="1:9" ht="12.75">
      <c r="A737" s="124" t="s">
        <v>55</v>
      </c>
      <c r="B737" s="125" t="s">
        <v>56</v>
      </c>
      <c r="C737" s="126">
        <f>C738</f>
        <v>24059</v>
      </c>
      <c r="D737" s="126"/>
      <c r="E737" s="126"/>
      <c r="F737" s="126">
        <f>F738</f>
        <v>31908</v>
      </c>
      <c r="G737" s="126"/>
      <c r="H737" s="126"/>
      <c r="I737" s="127">
        <f>I738</f>
        <v>31908</v>
      </c>
    </row>
    <row r="738" spans="1:9" ht="12.75">
      <c r="A738" s="124" t="s">
        <v>280</v>
      </c>
      <c r="B738" s="125" t="s">
        <v>57</v>
      </c>
      <c r="C738" s="126">
        <v>24059</v>
      </c>
      <c r="D738" s="126"/>
      <c r="E738" s="126"/>
      <c r="F738" s="126">
        <v>31908</v>
      </c>
      <c r="G738" s="126"/>
      <c r="H738" s="126"/>
      <c r="I738" s="127">
        <f>SUM(F738:H738)</f>
        <v>31908</v>
      </c>
    </row>
    <row r="739" spans="1:9" ht="12.75">
      <c r="A739" s="124" t="s">
        <v>322</v>
      </c>
      <c r="B739" s="125" t="s">
        <v>59</v>
      </c>
      <c r="C739" s="126">
        <f>SUM(C740:C743)</f>
        <v>1318</v>
      </c>
      <c r="D739" s="126"/>
      <c r="E739" s="126"/>
      <c r="F739" s="126">
        <f>SUM(F740)</f>
        <v>0</v>
      </c>
      <c r="G739" s="126"/>
      <c r="H739" s="126"/>
      <c r="I739" s="127">
        <f>SUM(F739:H739)</f>
        <v>0</v>
      </c>
    </row>
    <row r="740" spans="1:9" ht="12.75">
      <c r="A740" s="124" t="s">
        <v>324</v>
      </c>
      <c r="B740" s="125" t="s">
        <v>61</v>
      </c>
      <c r="C740" s="126">
        <v>324</v>
      </c>
      <c r="D740" s="126"/>
      <c r="E740" s="126"/>
      <c r="F740" s="126"/>
      <c r="G740" s="126"/>
      <c r="H740" s="126"/>
      <c r="I740" s="127">
        <f>SUM(F740:H740)</f>
        <v>0</v>
      </c>
    </row>
    <row r="741" spans="1:9" ht="12.75">
      <c r="A741" s="124" t="s">
        <v>325</v>
      </c>
      <c r="B741" s="125" t="s">
        <v>142</v>
      </c>
      <c r="C741" s="126">
        <v>382</v>
      </c>
      <c r="D741" s="126"/>
      <c r="E741" s="126"/>
      <c r="F741" s="126"/>
      <c r="G741" s="126"/>
      <c r="H741" s="126"/>
      <c r="I741" s="127">
        <f>SUM(F741:H741)</f>
        <v>0</v>
      </c>
    </row>
    <row r="742" spans="1:9" ht="12.75">
      <c r="A742" s="124" t="s">
        <v>326</v>
      </c>
      <c r="B742" s="125" t="s">
        <v>62</v>
      </c>
      <c r="C742" s="126">
        <v>612</v>
      </c>
      <c r="D742" s="126"/>
      <c r="E742" s="126"/>
      <c r="F742" s="126"/>
      <c r="G742" s="126"/>
      <c r="H742" s="126"/>
      <c r="I742" s="127"/>
    </row>
    <row r="743" spans="1:9" ht="12.75">
      <c r="A743" s="124" t="s">
        <v>263</v>
      </c>
      <c r="B743" s="125" t="s">
        <v>63</v>
      </c>
      <c r="C743" s="126"/>
      <c r="D743" s="126"/>
      <c r="E743" s="126"/>
      <c r="F743" s="126"/>
      <c r="G743" s="126"/>
      <c r="H743" s="126"/>
      <c r="I743" s="127">
        <f>SUM(F743:H743)</f>
        <v>0</v>
      </c>
    </row>
    <row r="744" spans="1:9" ht="12.75">
      <c r="A744" s="124" t="s">
        <v>64</v>
      </c>
      <c r="B744" s="128" t="s">
        <v>65</v>
      </c>
      <c r="C744" s="126">
        <f>C745+C746+C747</f>
        <v>4355</v>
      </c>
      <c r="D744" s="126"/>
      <c r="E744" s="126"/>
      <c r="F744" s="126">
        <f>F745+F746+F747</f>
        <v>5776</v>
      </c>
      <c r="G744" s="126"/>
      <c r="H744" s="126"/>
      <c r="I744" s="127">
        <f>I745+I746+I747</f>
        <v>5776</v>
      </c>
    </row>
    <row r="745" spans="1:9" ht="12.75">
      <c r="A745" s="124" t="s">
        <v>219</v>
      </c>
      <c r="B745" s="125" t="s">
        <v>66</v>
      </c>
      <c r="C745" s="126">
        <v>2826</v>
      </c>
      <c r="D745" s="126"/>
      <c r="E745" s="126"/>
      <c r="F745" s="126">
        <v>3844</v>
      </c>
      <c r="G745" s="126"/>
      <c r="H745" s="126"/>
      <c r="I745" s="127">
        <f>SUM(F745:H745)</f>
        <v>3844</v>
      </c>
    </row>
    <row r="746" spans="1:9" ht="12.75">
      <c r="A746" s="124" t="s">
        <v>67</v>
      </c>
      <c r="B746" s="125" t="s">
        <v>68</v>
      </c>
      <c r="C746" s="126">
        <v>1155</v>
      </c>
      <c r="D746" s="126"/>
      <c r="E746" s="126"/>
      <c r="F746" s="126">
        <v>1532</v>
      </c>
      <c r="G746" s="126"/>
      <c r="H746" s="126"/>
      <c r="I746" s="127">
        <f>SUM(F746:H746)</f>
        <v>1532</v>
      </c>
    </row>
    <row r="747" spans="1:9" ht="12.75">
      <c r="A747" s="124" t="s">
        <v>327</v>
      </c>
      <c r="B747" s="125" t="s">
        <v>69</v>
      </c>
      <c r="C747" s="126">
        <v>374</v>
      </c>
      <c r="D747" s="126"/>
      <c r="E747" s="126"/>
      <c r="F747" s="126">
        <v>400</v>
      </c>
      <c r="G747" s="126"/>
      <c r="H747" s="126"/>
      <c r="I747" s="127">
        <f>SUM(F747:H747)</f>
        <v>400</v>
      </c>
    </row>
    <row r="748" spans="1:9" ht="12.75">
      <c r="A748" s="124" t="s">
        <v>70</v>
      </c>
      <c r="B748" s="125" t="s">
        <v>71</v>
      </c>
      <c r="C748" s="126">
        <f>SUM(C749:C758)</f>
        <v>29228</v>
      </c>
      <c r="D748" s="126"/>
      <c r="E748" s="126"/>
      <c r="F748" s="126">
        <f>SUM(F749:F758)</f>
        <v>27176</v>
      </c>
      <c r="G748" s="126"/>
      <c r="H748" s="126"/>
      <c r="I748" s="127">
        <f>SUM(I749:I758)</f>
        <v>27176</v>
      </c>
    </row>
    <row r="749" spans="1:9" ht="12.75">
      <c r="A749" s="124" t="s">
        <v>108</v>
      </c>
      <c r="B749" s="125" t="s">
        <v>109</v>
      </c>
      <c r="C749" s="126">
        <v>9958</v>
      </c>
      <c r="D749" s="126"/>
      <c r="E749" s="126"/>
      <c r="F749" s="126">
        <v>7000</v>
      </c>
      <c r="G749" s="126"/>
      <c r="H749" s="126"/>
      <c r="I749" s="127">
        <f aca="true" t="shared" si="43" ref="I749:I758">SUM(F749:H749)</f>
        <v>7000</v>
      </c>
    </row>
    <row r="750" spans="1:9" ht="12.75">
      <c r="A750" s="124" t="s">
        <v>72</v>
      </c>
      <c r="B750" s="125" t="s">
        <v>73</v>
      </c>
      <c r="C750" s="126">
        <v>1180</v>
      </c>
      <c r="D750" s="126"/>
      <c r="E750" s="126"/>
      <c r="F750" s="126">
        <v>1250</v>
      </c>
      <c r="G750" s="126"/>
      <c r="H750" s="126"/>
      <c r="I750" s="127">
        <f>SUM(F750:H750)</f>
        <v>1250</v>
      </c>
    </row>
    <row r="751" spans="1:9" ht="12.75">
      <c r="A751" s="124" t="s">
        <v>74</v>
      </c>
      <c r="B751" s="125" t="s">
        <v>75</v>
      </c>
      <c r="C751" s="126">
        <v>451</v>
      </c>
      <c r="D751" s="126"/>
      <c r="E751" s="126"/>
      <c r="F751" s="126">
        <v>1000</v>
      </c>
      <c r="G751" s="126"/>
      <c r="H751" s="126"/>
      <c r="I751" s="127">
        <f t="shared" si="43"/>
        <v>1000</v>
      </c>
    </row>
    <row r="752" spans="1:9" ht="12.75">
      <c r="A752" s="124" t="s">
        <v>76</v>
      </c>
      <c r="B752" s="125" t="s">
        <v>77</v>
      </c>
      <c r="C752" s="126">
        <v>12490</v>
      </c>
      <c r="D752" s="126"/>
      <c r="E752" s="126"/>
      <c r="F752" s="126">
        <v>10000</v>
      </c>
      <c r="G752" s="126"/>
      <c r="H752" s="126"/>
      <c r="I752" s="127">
        <f t="shared" si="43"/>
        <v>10000</v>
      </c>
    </row>
    <row r="753" spans="1:9" ht="13.5" customHeight="1">
      <c r="A753" s="124" t="s">
        <v>78</v>
      </c>
      <c r="B753" s="125" t="s">
        <v>79</v>
      </c>
      <c r="C753" s="126">
        <v>924</v>
      </c>
      <c r="D753" s="126"/>
      <c r="E753" s="126"/>
      <c r="F753" s="126">
        <v>1000</v>
      </c>
      <c r="G753" s="126"/>
      <c r="H753" s="126"/>
      <c r="I753" s="127">
        <f t="shared" si="43"/>
        <v>1000</v>
      </c>
    </row>
    <row r="754" spans="1:9" ht="13.5" customHeight="1">
      <c r="A754" s="124" t="s">
        <v>274</v>
      </c>
      <c r="B754" s="125" t="s">
        <v>81</v>
      </c>
      <c r="C754" s="126">
        <v>3491</v>
      </c>
      <c r="D754" s="126"/>
      <c r="E754" s="126"/>
      <c r="F754" s="126">
        <v>5788</v>
      </c>
      <c r="G754" s="126"/>
      <c r="H754" s="126"/>
      <c r="I754" s="127">
        <f t="shared" si="43"/>
        <v>5788</v>
      </c>
    </row>
    <row r="755" spans="1:9" ht="12.75">
      <c r="A755" s="124" t="s">
        <v>421</v>
      </c>
      <c r="B755" s="125" t="s">
        <v>83</v>
      </c>
      <c r="C755" s="126">
        <v>55</v>
      </c>
      <c r="D755" s="126"/>
      <c r="E755" s="126"/>
      <c r="F755" s="126">
        <v>500</v>
      </c>
      <c r="G755" s="126"/>
      <c r="H755" s="126"/>
      <c r="I755" s="127">
        <f t="shared" si="43"/>
        <v>500</v>
      </c>
    </row>
    <row r="756" spans="1:9" ht="12.75">
      <c r="A756" s="124" t="s">
        <v>104</v>
      </c>
      <c r="B756" s="125" t="s">
        <v>85</v>
      </c>
      <c r="C756" s="126"/>
      <c r="D756" s="126"/>
      <c r="E756" s="126"/>
      <c r="F756" s="126"/>
      <c r="G756" s="126"/>
      <c r="H756" s="126"/>
      <c r="I756" s="127">
        <f t="shared" si="43"/>
        <v>0</v>
      </c>
    </row>
    <row r="757" spans="1:9" ht="12.75">
      <c r="A757" s="124" t="s">
        <v>88</v>
      </c>
      <c r="B757" s="125" t="s">
        <v>89</v>
      </c>
      <c r="C757" s="126">
        <v>679</v>
      </c>
      <c r="D757" s="126"/>
      <c r="E757" s="126"/>
      <c r="F757" s="126"/>
      <c r="G757" s="126"/>
      <c r="H757" s="126"/>
      <c r="I757" s="127">
        <f t="shared" si="43"/>
        <v>0</v>
      </c>
    </row>
    <row r="758" spans="1:9" ht="12.75">
      <c r="A758" s="124" t="s">
        <v>90</v>
      </c>
      <c r="B758" s="125" t="s">
        <v>91</v>
      </c>
      <c r="C758" s="126"/>
      <c r="D758" s="126"/>
      <c r="E758" s="126"/>
      <c r="F758" s="126">
        <v>638</v>
      </c>
      <c r="G758" s="126"/>
      <c r="H758" s="126"/>
      <c r="I758" s="127">
        <f t="shared" si="43"/>
        <v>638</v>
      </c>
    </row>
    <row r="759" spans="1:9" ht="12.75">
      <c r="A759" s="124" t="s">
        <v>96</v>
      </c>
      <c r="B759" s="140"/>
      <c r="C759" s="126"/>
      <c r="D759" s="126"/>
      <c r="E759" s="126"/>
      <c r="F759" s="126"/>
      <c r="G759" s="126"/>
      <c r="H759" s="126"/>
      <c r="I759" s="127">
        <f>SUM(F759:H759)</f>
        <v>0</v>
      </c>
    </row>
    <row r="760" spans="1:9" ht="12.75">
      <c r="A760" s="120" t="s">
        <v>97</v>
      </c>
      <c r="B760" s="140"/>
      <c r="C760" s="122">
        <f>C737+C739+C744+C748+C759</f>
        <v>58960</v>
      </c>
      <c r="D760" s="122"/>
      <c r="E760" s="122">
        <f>E737+E739+E744+E748+E759</f>
        <v>0</v>
      </c>
      <c r="F760" s="122">
        <f>F737+F739+F744+F748+F759</f>
        <v>64860</v>
      </c>
      <c r="G760" s="122"/>
      <c r="H760" s="122"/>
      <c r="I760" s="123">
        <f>I737+I739+I744+I748+I759</f>
        <v>64860</v>
      </c>
    </row>
    <row r="761" spans="1:9" ht="12.75">
      <c r="A761" s="120" t="s">
        <v>511</v>
      </c>
      <c r="B761" s="140"/>
      <c r="C761" s="126"/>
      <c r="D761" s="126"/>
      <c r="E761" s="126"/>
      <c r="F761" s="126"/>
      <c r="G761" s="126"/>
      <c r="H761" s="126"/>
      <c r="I761" s="127"/>
    </row>
    <row r="762" spans="1:9" ht="12.75">
      <c r="A762" s="124" t="s">
        <v>55</v>
      </c>
      <c r="B762" s="125" t="s">
        <v>56</v>
      </c>
      <c r="C762" s="126">
        <f>C763</f>
        <v>430898</v>
      </c>
      <c r="D762" s="126">
        <f>D763</f>
        <v>56886</v>
      </c>
      <c r="E762" s="126"/>
      <c r="F762" s="126">
        <f>F763</f>
        <v>520008</v>
      </c>
      <c r="G762" s="126">
        <f>G763</f>
        <v>49262</v>
      </c>
      <c r="H762" s="126"/>
      <c r="I762" s="127">
        <f>I763</f>
        <v>569270</v>
      </c>
    </row>
    <row r="763" spans="1:9" ht="12.75">
      <c r="A763" s="124" t="s">
        <v>280</v>
      </c>
      <c r="B763" s="125" t="s">
        <v>57</v>
      </c>
      <c r="C763" s="126">
        <f>C593+C644+C563+C738+C493+C620+C537</f>
        <v>430898</v>
      </c>
      <c r="D763" s="126">
        <f>D518+D670+D704</f>
        <v>56886</v>
      </c>
      <c r="E763" s="126"/>
      <c r="F763" s="126">
        <f>F593+F644+F563+F738+F493+F537+F620</f>
        <v>520008</v>
      </c>
      <c r="G763" s="126">
        <f>G518+G670+G704</f>
        <v>49262</v>
      </c>
      <c r="H763" s="126"/>
      <c r="I763" s="127">
        <f>SUM(F763:H763)</f>
        <v>569270</v>
      </c>
    </row>
    <row r="764" spans="1:9" ht="12.75">
      <c r="A764" s="124" t="s">
        <v>322</v>
      </c>
      <c r="B764" s="125" t="s">
        <v>59</v>
      </c>
      <c r="C764" s="126">
        <f>C765+C766+C768+C769+C767</f>
        <v>241947</v>
      </c>
      <c r="D764" s="126">
        <f>SUM(D765:D769)</f>
        <v>5476</v>
      </c>
      <c r="E764" s="126">
        <f>E765+E766+E768+E769</f>
        <v>203</v>
      </c>
      <c r="F764" s="126">
        <f>SUM(F765:F769)</f>
        <v>50622</v>
      </c>
      <c r="G764" s="126">
        <f>SUM(G765:G769)</f>
        <v>4460</v>
      </c>
      <c r="H764" s="126">
        <f>SUM(H765:H769)</f>
        <v>0</v>
      </c>
      <c r="I764" s="127">
        <f>SUM(I765:I769)</f>
        <v>55082</v>
      </c>
    </row>
    <row r="765" spans="1:9" ht="12.75">
      <c r="A765" s="124" t="s">
        <v>321</v>
      </c>
      <c r="B765" s="125" t="s">
        <v>60</v>
      </c>
      <c r="C765" s="126">
        <f>C520+C595</f>
        <v>207531</v>
      </c>
      <c r="D765" s="126">
        <f>D520+D725</f>
        <v>665</v>
      </c>
      <c r="E765" s="126">
        <f>E520</f>
        <v>27</v>
      </c>
      <c r="F765" s="126">
        <f>F520+F595</f>
        <v>0</v>
      </c>
      <c r="G765" s="126">
        <f>G725</f>
        <v>1000</v>
      </c>
      <c r="H765" s="126">
        <f>H520</f>
        <v>0</v>
      </c>
      <c r="I765" s="127">
        <f>SUM(F765:H765)</f>
        <v>1000</v>
      </c>
    </row>
    <row r="766" spans="1:9" ht="12.75">
      <c r="A766" s="124" t="s">
        <v>324</v>
      </c>
      <c r="B766" s="125" t="s">
        <v>61</v>
      </c>
      <c r="C766" s="126">
        <f>C596+C646+C565+C622+C740+C539</f>
        <v>22031</v>
      </c>
      <c r="D766" s="126">
        <f>D693</f>
        <v>2968</v>
      </c>
      <c r="E766" s="126"/>
      <c r="F766" s="126">
        <f>F596+F646+F565+F539+F740+F622</f>
        <v>28000</v>
      </c>
      <c r="G766" s="126">
        <f>G693</f>
        <v>3260</v>
      </c>
      <c r="H766" s="126"/>
      <c r="I766" s="127">
        <f>SUM(F766:H766)</f>
        <v>31260</v>
      </c>
    </row>
    <row r="767" spans="1:9" ht="12.75">
      <c r="A767" s="124" t="s">
        <v>325</v>
      </c>
      <c r="B767" s="125" t="s">
        <v>142</v>
      </c>
      <c r="C767" s="126">
        <f>C566+C597+C647+C741+C495+C623+C540</f>
        <v>6813</v>
      </c>
      <c r="D767" s="126">
        <f>D521+D672+D706</f>
        <v>409</v>
      </c>
      <c r="E767" s="126"/>
      <c r="F767" s="126">
        <f>F566+F495+F521+F597+F647+F672+F741+F540</f>
        <v>4216</v>
      </c>
      <c r="G767" s="126">
        <f>G566+G495+G521+G597+G647+G672+G741</f>
        <v>0</v>
      </c>
      <c r="H767" s="126">
        <f>H566+H495+H521+H597+H647+H672+H741</f>
        <v>0</v>
      </c>
      <c r="I767" s="127">
        <f>I566+I495+I521+I597+I647+I672+I741+I540</f>
        <v>4216</v>
      </c>
    </row>
    <row r="768" spans="1:9" ht="12.75">
      <c r="A768" s="124" t="s">
        <v>326</v>
      </c>
      <c r="B768" s="125" t="s">
        <v>62</v>
      </c>
      <c r="C768" s="126">
        <f>C598+C648+C742+C567+C624</f>
        <v>2868</v>
      </c>
      <c r="D768" s="126">
        <f>D673+D522</f>
        <v>1247</v>
      </c>
      <c r="E768" s="126">
        <f>E522</f>
        <v>176</v>
      </c>
      <c r="F768" s="126">
        <f>F598+F648+F742+F567</f>
        <v>7000</v>
      </c>
      <c r="G768" s="126">
        <f>G673</f>
        <v>0</v>
      </c>
      <c r="H768" s="126">
        <f>H522</f>
        <v>0</v>
      </c>
      <c r="I768" s="127">
        <f>SUM(F768:H768)</f>
        <v>7000</v>
      </c>
    </row>
    <row r="769" spans="1:9" ht="12.75">
      <c r="A769" s="124" t="s">
        <v>263</v>
      </c>
      <c r="B769" s="125" t="s">
        <v>63</v>
      </c>
      <c r="C769" s="126">
        <f>C523+C599+C649+C743+C568+C496+C625+C541</f>
        <v>2704</v>
      </c>
      <c r="D769" s="126">
        <f>D523+D674+D707</f>
        <v>187</v>
      </c>
      <c r="E769" s="126">
        <f>E523</f>
        <v>0</v>
      </c>
      <c r="F769" s="126">
        <f>F523+F599+F649+F743+F568+F541+F496+F625</f>
        <v>11406</v>
      </c>
      <c r="G769" s="126">
        <f>G523+G674</f>
        <v>200</v>
      </c>
      <c r="H769" s="126">
        <f>H523</f>
        <v>0</v>
      </c>
      <c r="I769" s="127">
        <f>SUM(F769:H769)</f>
        <v>11606</v>
      </c>
    </row>
    <row r="770" spans="1:9" ht="12.75">
      <c r="A770" s="124" t="s">
        <v>64</v>
      </c>
      <c r="B770" s="128" t="s">
        <v>65</v>
      </c>
      <c r="C770" s="126">
        <f>C771+C773+C774+C772</f>
        <v>121610</v>
      </c>
      <c r="D770" s="126">
        <f>D771+D773+D774</f>
        <v>10539</v>
      </c>
      <c r="E770" s="126">
        <f>E771+E773+E774</f>
        <v>227</v>
      </c>
      <c r="F770" s="126">
        <f>F771+F773+F774+F772</f>
        <v>97296</v>
      </c>
      <c r="G770" s="126">
        <f>G771+G773+G774</f>
        <v>9077</v>
      </c>
      <c r="H770" s="126">
        <f>H771+H773+H774</f>
        <v>500</v>
      </c>
      <c r="I770" s="127">
        <f>I771+I773+I774+I772</f>
        <v>106873</v>
      </c>
    </row>
    <row r="771" spans="1:9" ht="12.75">
      <c r="A771" s="124" t="s">
        <v>219</v>
      </c>
      <c r="B771" s="125" t="s">
        <v>66</v>
      </c>
      <c r="C771" s="126">
        <f>C525+C601+C651+C745+C570+C498+C627+C543</f>
        <v>73235</v>
      </c>
      <c r="D771" s="126">
        <f>D525+D676+D709+D727</f>
        <v>6481</v>
      </c>
      <c r="E771" s="126">
        <f>E525</f>
        <v>41</v>
      </c>
      <c r="F771" s="126">
        <f>F525+F601+F651+F745+F570+F498+F543+F627</f>
        <v>58701</v>
      </c>
      <c r="G771" s="126">
        <f>G525+G676+G727+G709</f>
        <v>5853</v>
      </c>
      <c r="H771" s="126">
        <f>H525</f>
        <v>0</v>
      </c>
      <c r="I771" s="127">
        <f>SUM(F771:H771)</f>
        <v>64554</v>
      </c>
    </row>
    <row r="772" spans="1:9" ht="12.75">
      <c r="A772" s="124" t="s">
        <v>220</v>
      </c>
      <c r="B772" s="125" t="s">
        <v>221</v>
      </c>
      <c r="C772" s="126">
        <f>C571</f>
        <v>2383</v>
      </c>
      <c r="D772" s="126"/>
      <c r="E772" s="126"/>
      <c r="F772" s="126">
        <f>F571</f>
        <v>3612</v>
      </c>
      <c r="G772" s="126"/>
      <c r="H772" s="126"/>
      <c r="I772" s="127">
        <f>SUM(F772:H772)</f>
        <v>3612</v>
      </c>
    </row>
    <row r="773" spans="1:9" ht="12.75">
      <c r="A773" s="124" t="s">
        <v>67</v>
      </c>
      <c r="B773" s="125" t="s">
        <v>68</v>
      </c>
      <c r="C773" s="126">
        <f>C526+C602+C652+C746+C572+C499+C628+C544</f>
        <v>33626</v>
      </c>
      <c r="D773" s="126">
        <f>D526+D677+D728+D710</f>
        <v>2936</v>
      </c>
      <c r="E773" s="126">
        <f>E526</f>
        <v>181</v>
      </c>
      <c r="F773" s="126">
        <f>F526+F602+F652+F746+F572+F499+F544+F628</f>
        <v>25153</v>
      </c>
      <c r="G773" s="126">
        <f>G526+G677+G728+G710</f>
        <v>2424</v>
      </c>
      <c r="H773" s="126">
        <f>H526</f>
        <v>500</v>
      </c>
      <c r="I773" s="127">
        <f>SUM(F773:H773)</f>
        <v>28077</v>
      </c>
    </row>
    <row r="774" spans="1:9" ht="12.75">
      <c r="A774" s="124" t="s">
        <v>327</v>
      </c>
      <c r="B774" s="125" t="s">
        <v>69</v>
      </c>
      <c r="C774" s="126">
        <f>C527+C603+C653+C573+C747+C500+C629+C545</f>
        <v>12366</v>
      </c>
      <c r="D774" s="126">
        <f>D527+D678+D729+D711</f>
        <v>1122</v>
      </c>
      <c r="E774" s="126">
        <f>E527</f>
        <v>5</v>
      </c>
      <c r="F774" s="126">
        <f>F527+F603+F653+F573+F747+F500+F545+F629</f>
        <v>9830</v>
      </c>
      <c r="G774" s="126">
        <f>G527+G678+G729</f>
        <v>800</v>
      </c>
      <c r="H774" s="126">
        <f>H527</f>
        <v>0</v>
      </c>
      <c r="I774" s="127">
        <f>SUM(F774:H774)</f>
        <v>10630</v>
      </c>
    </row>
    <row r="775" spans="1:9" ht="12.75">
      <c r="A775" s="124" t="s">
        <v>70</v>
      </c>
      <c r="B775" s="125" t="s">
        <v>71</v>
      </c>
      <c r="C775" s="126">
        <f>SUM(C776:C788)</f>
        <v>473571</v>
      </c>
      <c r="D775" s="126">
        <f>SUM(D776:D788)</f>
        <v>55947</v>
      </c>
      <c r="E775" s="126">
        <f>E780</f>
        <v>0</v>
      </c>
      <c r="F775" s="126">
        <f>SUM(F776:F788)</f>
        <v>508706</v>
      </c>
      <c r="G775" s="126">
        <f>SUM(G776:G788)</f>
        <v>68305</v>
      </c>
      <c r="H775" s="126">
        <f>SUM(H776:H788)</f>
        <v>0</v>
      </c>
      <c r="I775" s="127">
        <f>SUM(I776:I788)</f>
        <v>577011</v>
      </c>
    </row>
    <row r="776" spans="1:9" ht="12.75">
      <c r="A776" s="124" t="s">
        <v>108</v>
      </c>
      <c r="B776" s="125" t="s">
        <v>109</v>
      </c>
      <c r="C776" s="126">
        <f>C605+C655+C575+C749+C502+C547+C631</f>
        <v>134312</v>
      </c>
      <c r="D776" s="126">
        <f>D680</f>
        <v>31415</v>
      </c>
      <c r="E776" s="126"/>
      <c r="F776" s="126">
        <f>F605+F655+F575+F749+F502+F547+F631</f>
        <v>127009</v>
      </c>
      <c r="G776" s="126">
        <f>G680</f>
        <v>32000</v>
      </c>
      <c r="H776" s="126"/>
      <c r="I776" s="127">
        <f aca="true" t="shared" si="44" ref="I776:I788">SUM(F776:H776)</f>
        <v>159009</v>
      </c>
    </row>
    <row r="777" spans="1:9" ht="12.75">
      <c r="A777" s="124" t="s">
        <v>110</v>
      </c>
      <c r="B777" s="125" t="s">
        <v>111</v>
      </c>
      <c r="C777" s="126">
        <f>C606+C656+C576+C503+C632+C548</f>
        <v>11119</v>
      </c>
      <c r="D777" s="126"/>
      <c r="E777" s="126"/>
      <c r="F777" s="126">
        <f>F606+F656+F576+F503+F632</f>
        <v>12300</v>
      </c>
      <c r="G777" s="126"/>
      <c r="H777" s="126"/>
      <c r="I777" s="127">
        <f t="shared" si="44"/>
        <v>12300</v>
      </c>
    </row>
    <row r="778" spans="1:9" ht="12.75">
      <c r="A778" s="124" t="s">
        <v>72</v>
      </c>
      <c r="B778" s="125" t="s">
        <v>73</v>
      </c>
      <c r="C778" s="126">
        <f>C657+C577+C504+C750+C633+C549</f>
        <v>23252</v>
      </c>
      <c r="D778" s="126">
        <f>D713+D529+D681</f>
        <v>2750</v>
      </c>
      <c r="E778" s="126"/>
      <c r="F778" s="126">
        <f>F657+F577+F750+F681+F633+F607+F549+F504</f>
        <v>34850</v>
      </c>
      <c r="G778" s="126">
        <f>G681+G529</f>
        <v>2500</v>
      </c>
      <c r="H778" s="126"/>
      <c r="I778" s="127">
        <f t="shared" si="44"/>
        <v>37350</v>
      </c>
    </row>
    <row r="779" spans="1:9" ht="12.75">
      <c r="A779" s="124" t="s">
        <v>112</v>
      </c>
      <c r="B779" s="125" t="s">
        <v>113</v>
      </c>
      <c r="C779" s="126">
        <f>C578+C550</f>
        <v>1418</v>
      </c>
      <c r="D779" s="126"/>
      <c r="E779" s="126"/>
      <c r="F779" s="126">
        <f>F578</f>
        <v>1223</v>
      </c>
      <c r="G779" s="126"/>
      <c r="H779" s="126"/>
      <c r="I779" s="127">
        <f t="shared" si="44"/>
        <v>1223</v>
      </c>
    </row>
    <row r="780" spans="1:9" ht="12.75">
      <c r="A780" s="124" t="s">
        <v>74</v>
      </c>
      <c r="B780" s="125" t="s">
        <v>75</v>
      </c>
      <c r="C780" s="126">
        <f>C658+C608+C751+C579+C506+C634+C551</f>
        <v>62047</v>
      </c>
      <c r="D780" s="126">
        <f>D530+D682+D695</f>
        <v>3961</v>
      </c>
      <c r="E780" s="126">
        <f>E574</f>
        <v>0</v>
      </c>
      <c r="F780" s="126">
        <f>F658+F608+F751+F579+F506+F551+F634</f>
        <v>49726</v>
      </c>
      <c r="G780" s="126">
        <f>G530+G682+G695</f>
        <v>6000</v>
      </c>
      <c r="H780" s="126"/>
      <c r="I780" s="127">
        <f t="shared" si="44"/>
        <v>55726</v>
      </c>
    </row>
    <row r="781" spans="1:9" ht="12.75">
      <c r="A781" s="124" t="s">
        <v>76</v>
      </c>
      <c r="B781" s="125" t="s">
        <v>77</v>
      </c>
      <c r="C781" s="126">
        <f>C609+C659+C752+C580+C507+C635+C552</f>
        <v>141431</v>
      </c>
      <c r="D781" s="126">
        <f>D683+D696</f>
        <v>7269</v>
      </c>
      <c r="E781" s="126"/>
      <c r="F781" s="126">
        <f>F609+F659+F752+F580+F507+F552+F635</f>
        <v>170093</v>
      </c>
      <c r="G781" s="126">
        <f>G683+G696</f>
        <v>10900</v>
      </c>
      <c r="H781" s="126"/>
      <c r="I781" s="127">
        <f t="shared" si="44"/>
        <v>180993</v>
      </c>
    </row>
    <row r="782" spans="1:9" ht="12.75">
      <c r="A782" s="124" t="s">
        <v>78</v>
      </c>
      <c r="B782" s="125" t="s">
        <v>79</v>
      </c>
      <c r="C782" s="126">
        <f>C610+C660+C753+C581+C508+C636+C553</f>
        <v>66714</v>
      </c>
      <c r="D782" s="126">
        <f>D531+D684+D697+D731+D716</f>
        <v>4457</v>
      </c>
      <c r="E782" s="126"/>
      <c r="F782" s="126">
        <f>F610+F660+F753+F581+F508+F553+F636</f>
        <v>69523</v>
      </c>
      <c r="G782" s="126">
        <f>G531+G684+G697+G731</f>
        <v>7940</v>
      </c>
      <c r="H782" s="126"/>
      <c r="I782" s="127">
        <f t="shared" si="44"/>
        <v>77463</v>
      </c>
    </row>
    <row r="783" spans="1:9" ht="12.75">
      <c r="A783" s="124" t="s">
        <v>80</v>
      </c>
      <c r="B783" s="125" t="s">
        <v>81</v>
      </c>
      <c r="C783" s="126">
        <f>C611+C661+C582+C637+C509+C754+C554</f>
        <v>21259</v>
      </c>
      <c r="D783" s="126">
        <f>D698+D685</f>
        <v>1861</v>
      </c>
      <c r="E783" s="126"/>
      <c r="F783" s="126">
        <f>F611+F661+F582+F554+F509+F637+F754</f>
        <v>15709</v>
      </c>
      <c r="G783" s="126">
        <f>G685</f>
        <v>1000</v>
      </c>
      <c r="H783" s="126"/>
      <c r="I783" s="127">
        <f t="shared" si="44"/>
        <v>16709</v>
      </c>
    </row>
    <row r="784" spans="1:9" ht="12.75">
      <c r="A784" s="124" t="s">
        <v>421</v>
      </c>
      <c r="B784" s="125" t="s">
        <v>83</v>
      </c>
      <c r="C784" s="126">
        <f>C662+C755+C583+C510+C555</f>
        <v>375</v>
      </c>
      <c r="D784" s="126">
        <f>D686</f>
        <v>86</v>
      </c>
      <c r="E784" s="126"/>
      <c r="F784" s="126">
        <f>F662+F755+F583+F510</f>
        <v>4350</v>
      </c>
      <c r="G784" s="126">
        <f>G686</f>
        <v>100</v>
      </c>
      <c r="H784" s="126"/>
      <c r="I784" s="127">
        <f t="shared" si="44"/>
        <v>4450</v>
      </c>
    </row>
    <row r="785" spans="1:9" ht="12.75">
      <c r="A785" s="124" t="s">
        <v>104</v>
      </c>
      <c r="B785" s="125" t="s">
        <v>85</v>
      </c>
      <c r="C785" s="126">
        <f>C612+C663+C756+C584+C638+C556+C511</f>
        <v>6727</v>
      </c>
      <c r="D785" s="126">
        <f>D719+D699</f>
        <v>112</v>
      </c>
      <c r="E785" s="126"/>
      <c r="F785" s="126">
        <f>F612+F663+F756+F584+F556+F511+F638</f>
        <v>12800</v>
      </c>
      <c r="G785" s="126">
        <f>G698</f>
        <v>2700</v>
      </c>
      <c r="H785" s="126"/>
      <c r="I785" s="127">
        <f t="shared" si="44"/>
        <v>15500</v>
      </c>
    </row>
    <row r="786" spans="1:9" ht="12.75">
      <c r="A786" s="124" t="s">
        <v>88</v>
      </c>
      <c r="B786" s="125" t="s">
        <v>89</v>
      </c>
      <c r="C786" s="126">
        <f>C664+C613+C757+C585+C512+C557</f>
        <v>4873</v>
      </c>
      <c r="D786" s="126">
        <f>D687+D732+D532</f>
        <v>4036</v>
      </c>
      <c r="E786" s="126"/>
      <c r="F786" s="126">
        <f>F664+F613+F757+F585+F512+F557</f>
        <v>3400</v>
      </c>
      <c r="G786" s="126">
        <f>G687+G732+G532</f>
        <v>4250</v>
      </c>
      <c r="H786" s="126"/>
      <c r="I786" s="127">
        <f t="shared" si="44"/>
        <v>7650</v>
      </c>
    </row>
    <row r="787" spans="1:9" ht="12.75">
      <c r="A787" s="124" t="s">
        <v>90</v>
      </c>
      <c r="B787" s="125" t="s">
        <v>91</v>
      </c>
      <c r="C787" s="126">
        <f>C665+C758+C586</f>
        <v>0</v>
      </c>
      <c r="D787" s="126">
        <f>D533+D688</f>
        <v>0</v>
      </c>
      <c r="E787" s="126"/>
      <c r="F787" s="126">
        <f>F665+F758+F586+F558+F513+F639+F614</f>
        <v>7723</v>
      </c>
      <c r="G787" s="126">
        <f>G533+G688</f>
        <v>915</v>
      </c>
      <c r="H787" s="126"/>
      <c r="I787" s="127">
        <f t="shared" si="44"/>
        <v>8638</v>
      </c>
    </row>
    <row r="788" spans="1:9" ht="12.75">
      <c r="A788" s="124" t="s">
        <v>143</v>
      </c>
      <c r="B788" s="125" t="s">
        <v>92</v>
      </c>
      <c r="C788" s="126">
        <f>C587+C615</f>
        <v>44</v>
      </c>
      <c r="D788" s="126"/>
      <c r="E788" s="126"/>
      <c r="F788" s="126"/>
      <c r="G788" s="126"/>
      <c r="H788" s="126"/>
      <c r="I788" s="127">
        <f t="shared" si="44"/>
        <v>0</v>
      </c>
    </row>
    <row r="789" spans="1:9" ht="12.75">
      <c r="A789" s="124" t="s">
        <v>205</v>
      </c>
      <c r="B789" s="125" t="s">
        <v>37</v>
      </c>
      <c r="C789" s="126">
        <f>C588</f>
        <v>13230</v>
      </c>
      <c r="D789" s="126"/>
      <c r="E789" s="126"/>
      <c r="F789" s="126">
        <f>F588</f>
        <v>50241</v>
      </c>
      <c r="G789" s="126"/>
      <c r="H789" s="126"/>
      <c r="I789" s="127">
        <f>F789</f>
        <v>50241</v>
      </c>
    </row>
    <row r="790" spans="1:9" ht="12.75">
      <c r="A790" s="124" t="s">
        <v>144</v>
      </c>
      <c r="B790" s="125" t="s">
        <v>145</v>
      </c>
      <c r="C790" s="126">
        <f>C733+C720</f>
        <v>57785</v>
      </c>
      <c r="D790" s="126"/>
      <c r="E790" s="126"/>
      <c r="F790" s="126">
        <f>F733</f>
        <v>0</v>
      </c>
      <c r="G790" s="126"/>
      <c r="H790" s="126"/>
      <c r="I790" s="127">
        <f>SUM(F790:H790)</f>
        <v>0</v>
      </c>
    </row>
    <row r="791" spans="1:9" ht="12.75">
      <c r="A791" s="124" t="s">
        <v>96</v>
      </c>
      <c r="B791" s="125"/>
      <c r="C791" s="126">
        <f>C616+C759+C589+C734+C666</f>
        <v>0</v>
      </c>
      <c r="D791" s="126">
        <f>D689+D734+D700+D721</f>
        <v>94149</v>
      </c>
      <c r="E791" s="122">
        <f>E589+E666+E759+E640+E616</f>
        <v>0</v>
      </c>
      <c r="F791" s="126">
        <f>F589+F759+F666+F559</f>
        <v>72122</v>
      </c>
      <c r="G791" s="126"/>
      <c r="H791" s="126">
        <f>H734</f>
        <v>0</v>
      </c>
      <c r="I791" s="127">
        <f>SUM(F791:H791)</f>
        <v>72122</v>
      </c>
    </row>
    <row r="792" spans="1:9" ht="12.75">
      <c r="A792" s="120" t="s">
        <v>99</v>
      </c>
      <c r="B792" s="140"/>
      <c r="C792" s="122">
        <f>C762+C764+C770+C775+C790+C791+C789</f>
        <v>1339041</v>
      </c>
      <c r="D792" s="122">
        <f>D762+D764+D770+D775+D791</f>
        <v>222997</v>
      </c>
      <c r="E792" s="122">
        <f>E764+E770+E775+E791</f>
        <v>430</v>
      </c>
      <c r="F792" s="131">
        <f>F762+F764+F770+F775+F790+F791+F789</f>
        <v>1298995</v>
      </c>
      <c r="G792" s="131">
        <f>G762+G764+G770+G775+G791</f>
        <v>131104</v>
      </c>
      <c r="H792" s="122">
        <f>H764+H770+H775+H791</f>
        <v>500</v>
      </c>
      <c r="I792" s="123">
        <f>I762+I764+I770+I775+I791+I789+I790</f>
        <v>1430599</v>
      </c>
    </row>
    <row r="793" spans="1:9" ht="12.75">
      <c r="A793" s="120" t="s">
        <v>332</v>
      </c>
      <c r="B793" s="140"/>
      <c r="C793" s="126"/>
      <c r="D793" s="126"/>
      <c r="E793" s="126"/>
      <c r="F793" s="129"/>
      <c r="G793" s="129"/>
      <c r="H793" s="126"/>
      <c r="I793" s="127"/>
    </row>
    <row r="794" spans="1:9" ht="12.75">
      <c r="A794" s="120" t="s">
        <v>217</v>
      </c>
      <c r="B794" s="140"/>
      <c r="C794" s="126"/>
      <c r="D794" s="126"/>
      <c r="E794" s="126"/>
      <c r="F794" s="129"/>
      <c r="G794" s="126"/>
      <c r="H794" s="126"/>
      <c r="I794" s="127"/>
    </row>
    <row r="795" spans="1:9" ht="12.75">
      <c r="A795" s="124" t="s">
        <v>55</v>
      </c>
      <c r="B795" s="125" t="s">
        <v>56</v>
      </c>
      <c r="C795" s="126"/>
      <c r="D795" s="126">
        <f>D796</f>
        <v>38326</v>
      </c>
      <c r="E795" s="126"/>
      <c r="F795" s="126"/>
      <c r="G795" s="126">
        <f>G796</f>
        <v>45524</v>
      </c>
      <c r="H795" s="126"/>
      <c r="I795" s="127">
        <f>I796</f>
        <v>45524</v>
      </c>
    </row>
    <row r="796" spans="1:9" ht="12.75">
      <c r="A796" s="124" t="s">
        <v>280</v>
      </c>
      <c r="B796" s="125" t="s">
        <v>57</v>
      </c>
      <c r="C796" s="126"/>
      <c r="D796" s="126">
        <v>38326</v>
      </c>
      <c r="E796" s="126"/>
      <c r="F796" s="126"/>
      <c r="G796" s="126">
        <v>45524</v>
      </c>
      <c r="H796" s="126"/>
      <c r="I796" s="127">
        <f>SUM(G796:H796)</f>
        <v>45524</v>
      </c>
    </row>
    <row r="797" spans="1:9" ht="12.75">
      <c r="A797" s="124" t="s">
        <v>322</v>
      </c>
      <c r="B797" s="125" t="s">
        <v>59</v>
      </c>
      <c r="C797" s="126"/>
      <c r="D797" s="126">
        <f>SUM(D798)</f>
        <v>0</v>
      </c>
      <c r="E797" s="126"/>
      <c r="F797" s="126"/>
      <c r="G797" s="126">
        <f>SUM(G798)</f>
        <v>0</v>
      </c>
      <c r="H797" s="126"/>
      <c r="I797" s="127">
        <f>SUM(I798)</f>
        <v>0</v>
      </c>
    </row>
    <row r="798" spans="1:9" ht="12.75">
      <c r="A798" s="124" t="s">
        <v>325</v>
      </c>
      <c r="B798" s="125" t="s">
        <v>142</v>
      </c>
      <c r="C798" s="126"/>
      <c r="D798" s="126"/>
      <c r="E798" s="126"/>
      <c r="F798" s="126"/>
      <c r="G798" s="126"/>
      <c r="H798" s="126"/>
      <c r="I798" s="127">
        <f>SUM(G798:H798)</f>
        <v>0</v>
      </c>
    </row>
    <row r="799" spans="1:9" ht="12.75">
      <c r="A799" s="124" t="s">
        <v>64</v>
      </c>
      <c r="B799" s="128" t="s">
        <v>65</v>
      </c>
      <c r="C799" s="126"/>
      <c r="D799" s="126">
        <f>D800+D801+D802</f>
        <v>6953</v>
      </c>
      <c r="E799" s="126"/>
      <c r="F799" s="126"/>
      <c r="G799" s="126">
        <f>G800+G801+G802</f>
        <v>8240</v>
      </c>
      <c r="H799" s="126"/>
      <c r="I799" s="127">
        <f>I800+I801+I802</f>
        <v>8240</v>
      </c>
    </row>
    <row r="800" spans="1:9" ht="12.75">
      <c r="A800" s="124" t="s">
        <v>243</v>
      </c>
      <c r="B800" s="125" t="s">
        <v>66</v>
      </c>
      <c r="C800" s="126"/>
      <c r="D800" s="126">
        <v>4138</v>
      </c>
      <c r="E800" s="126"/>
      <c r="F800" s="126"/>
      <c r="G800" s="126">
        <v>4950</v>
      </c>
      <c r="H800" s="126"/>
      <c r="I800" s="127">
        <f>SUM(G800:H800)</f>
        <v>4950</v>
      </c>
    </row>
    <row r="801" spans="1:9" ht="12.75">
      <c r="A801" s="124" t="s">
        <v>67</v>
      </c>
      <c r="B801" s="125" t="s">
        <v>68</v>
      </c>
      <c r="C801" s="126"/>
      <c r="D801" s="126">
        <v>1856</v>
      </c>
      <c r="E801" s="126"/>
      <c r="F801" s="126"/>
      <c r="G801" s="126">
        <v>2185</v>
      </c>
      <c r="H801" s="126"/>
      <c r="I801" s="127">
        <f>SUM(G801:H801)</f>
        <v>2185</v>
      </c>
    </row>
    <row r="802" spans="1:9" ht="12.75">
      <c r="A802" s="124" t="s">
        <v>327</v>
      </c>
      <c r="B802" s="125" t="s">
        <v>69</v>
      </c>
      <c r="C802" s="126"/>
      <c r="D802" s="126">
        <v>959</v>
      </c>
      <c r="E802" s="126"/>
      <c r="F802" s="126"/>
      <c r="G802" s="126">
        <v>1105</v>
      </c>
      <c r="H802" s="126"/>
      <c r="I802" s="127">
        <f>SUM(G802:H802)</f>
        <v>1105</v>
      </c>
    </row>
    <row r="803" spans="1:9" ht="12.75">
      <c r="A803" s="124" t="s">
        <v>70</v>
      </c>
      <c r="B803" s="125" t="s">
        <v>71</v>
      </c>
      <c r="C803" s="126"/>
      <c r="D803" s="126">
        <f>SUM(D804:D812)</f>
        <v>115558</v>
      </c>
      <c r="E803" s="126"/>
      <c r="F803" s="126"/>
      <c r="G803" s="126">
        <f>SUM(G804:G812)</f>
        <v>90045</v>
      </c>
      <c r="H803" s="126"/>
      <c r="I803" s="127">
        <f>SUM(I804:I812)</f>
        <v>90045</v>
      </c>
    </row>
    <row r="804" spans="1:9" ht="12.75">
      <c r="A804" s="124" t="s">
        <v>72</v>
      </c>
      <c r="B804" s="125" t="s">
        <v>73</v>
      </c>
      <c r="C804" s="126"/>
      <c r="D804" s="126">
        <v>850</v>
      </c>
      <c r="E804" s="126"/>
      <c r="F804" s="126"/>
      <c r="G804" s="126">
        <v>1150</v>
      </c>
      <c r="H804" s="126"/>
      <c r="I804" s="127">
        <f>SUM(G804:H804)</f>
        <v>1150</v>
      </c>
    </row>
    <row r="805" spans="1:9" ht="12.75">
      <c r="A805" s="124" t="s">
        <v>74</v>
      </c>
      <c r="B805" s="125" t="s">
        <v>75</v>
      </c>
      <c r="C805" s="126"/>
      <c r="D805" s="126">
        <v>24673</v>
      </c>
      <c r="E805" s="126"/>
      <c r="F805" s="126"/>
      <c r="G805" s="126">
        <v>15000</v>
      </c>
      <c r="H805" s="126"/>
      <c r="I805" s="127">
        <f aca="true" t="shared" si="45" ref="I805:I812">SUM(G805:H805)</f>
        <v>15000</v>
      </c>
    </row>
    <row r="806" spans="1:9" ht="12.75">
      <c r="A806" s="124" t="s">
        <v>76</v>
      </c>
      <c r="B806" s="125" t="s">
        <v>77</v>
      </c>
      <c r="C806" s="126"/>
      <c r="D806" s="126">
        <v>88855</v>
      </c>
      <c r="E806" s="126"/>
      <c r="F806" s="126"/>
      <c r="G806" s="126">
        <v>71000</v>
      </c>
      <c r="H806" s="126"/>
      <c r="I806" s="127">
        <f t="shared" si="45"/>
        <v>71000</v>
      </c>
    </row>
    <row r="807" spans="1:9" ht="12.75">
      <c r="A807" s="124" t="s">
        <v>78</v>
      </c>
      <c r="B807" s="125" t="s">
        <v>79</v>
      </c>
      <c r="C807" s="126"/>
      <c r="D807" s="126">
        <v>915</v>
      </c>
      <c r="E807" s="126"/>
      <c r="F807" s="126"/>
      <c r="G807" s="126">
        <v>1604</v>
      </c>
      <c r="H807" s="126"/>
      <c r="I807" s="127">
        <f t="shared" si="45"/>
        <v>1604</v>
      </c>
    </row>
    <row r="808" spans="1:9" ht="12.75">
      <c r="A808" s="124" t="s">
        <v>80</v>
      </c>
      <c r="B808" s="125" t="s">
        <v>81</v>
      </c>
      <c r="C808" s="126"/>
      <c r="D808" s="126"/>
      <c r="E808" s="126"/>
      <c r="F808" s="126"/>
      <c r="G808" s="126"/>
      <c r="H808" s="126"/>
      <c r="I808" s="127"/>
    </row>
    <row r="809" spans="1:9" ht="12.75">
      <c r="A809" s="124" t="s">
        <v>268</v>
      </c>
      <c r="B809" s="125" t="s">
        <v>85</v>
      </c>
      <c r="C809" s="126"/>
      <c r="D809" s="126">
        <v>76</v>
      </c>
      <c r="E809" s="126"/>
      <c r="F809" s="126"/>
      <c r="G809" s="126">
        <v>100</v>
      </c>
      <c r="H809" s="126"/>
      <c r="I809" s="127">
        <f>SUM(G809:H809)</f>
        <v>100</v>
      </c>
    </row>
    <row r="810" spans="1:9" ht="12.75">
      <c r="A810" s="124" t="s">
        <v>88</v>
      </c>
      <c r="B810" s="125" t="s">
        <v>89</v>
      </c>
      <c r="C810" s="126"/>
      <c r="D810" s="126">
        <v>182</v>
      </c>
      <c r="E810" s="126"/>
      <c r="F810" s="126"/>
      <c r="G810" s="126">
        <v>280</v>
      </c>
      <c r="H810" s="126"/>
      <c r="I810" s="127">
        <f>SUM(G810:H810)</f>
        <v>280</v>
      </c>
    </row>
    <row r="811" spans="1:9" ht="12.75">
      <c r="A811" s="124" t="s">
        <v>90</v>
      </c>
      <c r="B811" s="125" t="s">
        <v>91</v>
      </c>
      <c r="C811" s="126"/>
      <c r="D811" s="126"/>
      <c r="E811" s="126"/>
      <c r="F811" s="126"/>
      <c r="G811" s="126">
        <v>911</v>
      </c>
      <c r="H811" s="126"/>
      <c r="I811" s="127">
        <f t="shared" si="45"/>
        <v>911</v>
      </c>
    </row>
    <row r="812" spans="1:9" ht="12.75">
      <c r="A812" s="124" t="s">
        <v>143</v>
      </c>
      <c r="B812" s="125" t="s">
        <v>92</v>
      </c>
      <c r="C812" s="126"/>
      <c r="D812" s="126">
        <v>7</v>
      </c>
      <c r="E812" s="126"/>
      <c r="F812" s="126"/>
      <c r="G812" s="126"/>
      <c r="H812" s="126"/>
      <c r="I812" s="127">
        <f t="shared" si="45"/>
        <v>0</v>
      </c>
    </row>
    <row r="813" spans="1:9" ht="12.75">
      <c r="A813" s="124" t="s">
        <v>96</v>
      </c>
      <c r="B813" s="125"/>
      <c r="C813" s="126"/>
      <c r="D813" s="126">
        <v>55800</v>
      </c>
      <c r="E813" s="126"/>
      <c r="F813" s="126"/>
      <c r="G813" s="126"/>
      <c r="H813" s="126"/>
      <c r="I813" s="127">
        <f>SUM(G813:H813)</f>
        <v>0</v>
      </c>
    </row>
    <row r="814" spans="1:9" ht="12.75">
      <c r="A814" s="120" t="s">
        <v>97</v>
      </c>
      <c r="B814" s="125"/>
      <c r="C814" s="126"/>
      <c r="D814" s="122">
        <f>D803+D795+D799+D813+D797</f>
        <v>216637</v>
      </c>
      <c r="E814" s="122"/>
      <c r="F814" s="122"/>
      <c r="G814" s="122">
        <f>G803+G795+G799+G813+G797</f>
        <v>143809</v>
      </c>
      <c r="H814" s="122"/>
      <c r="I814" s="123">
        <f>I803+I795+I799+I813+I797</f>
        <v>143809</v>
      </c>
    </row>
    <row r="815" spans="1:9" ht="12.75">
      <c r="A815" s="120" t="s">
        <v>350</v>
      </c>
      <c r="B815" s="125"/>
      <c r="C815" s="126"/>
      <c r="D815" s="122"/>
      <c r="E815" s="122"/>
      <c r="F815" s="122"/>
      <c r="G815" s="122"/>
      <c r="H815" s="122"/>
      <c r="I815" s="123"/>
    </row>
    <row r="816" spans="1:9" ht="12.75">
      <c r="A816" s="124" t="s">
        <v>96</v>
      </c>
      <c r="B816" s="125"/>
      <c r="C816" s="126"/>
      <c r="D816" s="126"/>
      <c r="E816" s="122"/>
      <c r="F816" s="122"/>
      <c r="G816" s="126"/>
      <c r="H816" s="122"/>
      <c r="I816" s="127">
        <f>SUM(G816:H816)</f>
        <v>0</v>
      </c>
    </row>
    <row r="817" spans="1:9" ht="12.75">
      <c r="A817" s="120" t="s">
        <v>97</v>
      </c>
      <c r="B817" s="125"/>
      <c r="C817" s="126"/>
      <c r="D817" s="122">
        <f>D816</f>
        <v>0</v>
      </c>
      <c r="E817" s="122"/>
      <c r="F817" s="122"/>
      <c r="G817" s="122">
        <f>SUM(G816)</f>
        <v>0</v>
      </c>
      <c r="H817" s="122"/>
      <c r="I817" s="123">
        <f>SUM(G817:H817)</f>
        <v>0</v>
      </c>
    </row>
    <row r="818" spans="1:9" ht="12.75">
      <c r="A818" s="120" t="s">
        <v>418</v>
      </c>
      <c r="B818" s="140"/>
      <c r="C818" s="126"/>
      <c r="D818" s="126"/>
      <c r="E818" s="126"/>
      <c r="F818" s="126"/>
      <c r="G818" s="126"/>
      <c r="H818" s="126"/>
      <c r="I818" s="127"/>
    </row>
    <row r="819" spans="1:9" ht="12.75">
      <c r="A819" s="124" t="s">
        <v>55</v>
      </c>
      <c r="B819" s="125" t="s">
        <v>56</v>
      </c>
      <c r="C819" s="126"/>
      <c r="D819" s="126">
        <f>D820</f>
        <v>13723</v>
      </c>
      <c r="E819" s="126"/>
      <c r="F819" s="126"/>
      <c r="G819" s="126">
        <f>G820</f>
        <v>19644</v>
      </c>
      <c r="H819" s="126"/>
      <c r="I819" s="127">
        <f>I820</f>
        <v>19644</v>
      </c>
    </row>
    <row r="820" spans="1:9" ht="12.75">
      <c r="A820" s="124" t="s">
        <v>280</v>
      </c>
      <c r="B820" s="125" t="s">
        <v>57</v>
      </c>
      <c r="C820" s="126"/>
      <c r="D820" s="126">
        <v>13723</v>
      </c>
      <c r="E820" s="126"/>
      <c r="F820" s="126"/>
      <c r="G820" s="126">
        <v>19644</v>
      </c>
      <c r="H820" s="126"/>
      <c r="I820" s="127">
        <f>SUM(G820:H820)</f>
        <v>19644</v>
      </c>
    </row>
    <row r="821" spans="1:9" ht="12.75">
      <c r="A821" s="124" t="s">
        <v>322</v>
      </c>
      <c r="B821" s="125" t="s">
        <v>59</v>
      </c>
      <c r="C821" s="126"/>
      <c r="D821" s="126">
        <f>SUM(D822)</f>
        <v>100</v>
      </c>
      <c r="E821" s="126"/>
      <c r="F821" s="126"/>
      <c r="G821" s="126">
        <f>SUM(G822)</f>
        <v>0</v>
      </c>
      <c r="H821" s="126"/>
      <c r="I821" s="127">
        <f>SUM(I822)</f>
        <v>0</v>
      </c>
    </row>
    <row r="822" spans="1:9" ht="12.75">
      <c r="A822" s="124" t="s">
        <v>325</v>
      </c>
      <c r="B822" s="125" t="s">
        <v>142</v>
      </c>
      <c r="C822" s="126"/>
      <c r="D822" s="126">
        <v>100</v>
      </c>
      <c r="E822" s="126"/>
      <c r="F822" s="126"/>
      <c r="G822" s="126"/>
      <c r="H822" s="126"/>
      <c r="I822" s="127">
        <f>SUM(G822:H822)</f>
        <v>0</v>
      </c>
    </row>
    <row r="823" spans="1:9" ht="12.75">
      <c r="A823" s="124" t="s">
        <v>64</v>
      </c>
      <c r="B823" s="128" t="s">
        <v>65</v>
      </c>
      <c r="C823" s="126"/>
      <c r="D823" s="126">
        <f>D824+D825+D826</f>
        <v>2484</v>
      </c>
      <c r="E823" s="126"/>
      <c r="F823" s="126"/>
      <c r="G823" s="126">
        <f>G824+G825+G826</f>
        <v>3556</v>
      </c>
      <c r="H823" s="126"/>
      <c r="I823" s="127">
        <f>I824+I825+I826</f>
        <v>3556</v>
      </c>
    </row>
    <row r="824" spans="1:9" ht="12.75">
      <c r="A824" s="124" t="s">
        <v>243</v>
      </c>
      <c r="B824" s="125" t="s">
        <v>66</v>
      </c>
      <c r="C824" s="126"/>
      <c r="D824" s="126">
        <v>1825</v>
      </c>
      <c r="E824" s="126"/>
      <c r="F824" s="126"/>
      <c r="G824" s="126">
        <v>2613</v>
      </c>
      <c r="H824" s="126"/>
      <c r="I824" s="127">
        <f aca="true" t="shared" si="46" ref="I824:I829">SUM(G824:H824)</f>
        <v>2613</v>
      </c>
    </row>
    <row r="825" spans="1:9" ht="12.75">
      <c r="A825" s="124" t="s">
        <v>67</v>
      </c>
      <c r="B825" s="125" t="s">
        <v>68</v>
      </c>
      <c r="C825" s="126"/>
      <c r="D825" s="126">
        <v>659</v>
      </c>
      <c r="E825" s="126"/>
      <c r="F825" s="126"/>
      <c r="G825" s="126">
        <v>943</v>
      </c>
      <c r="H825" s="126"/>
      <c r="I825" s="127">
        <f t="shared" si="46"/>
        <v>943</v>
      </c>
    </row>
    <row r="826" spans="1:9" ht="12.75">
      <c r="A826" s="124" t="s">
        <v>327</v>
      </c>
      <c r="B826" s="125" t="s">
        <v>69</v>
      </c>
      <c r="C826" s="126"/>
      <c r="D826" s="126"/>
      <c r="E826" s="126"/>
      <c r="F826" s="126"/>
      <c r="G826" s="126"/>
      <c r="H826" s="126"/>
      <c r="I826" s="127">
        <f t="shared" si="46"/>
        <v>0</v>
      </c>
    </row>
    <row r="827" spans="1:9" ht="12" customHeight="1">
      <c r="A827" s="124" t="s">
        <v>70</v>
      </c>
      <c r="B827" s="125" t="s">
        <v>71</v>
      </c>
      <c r="C827" s="126"/>
      <c r="D827" s="126">
        <f>SUM(D828:D830)</f>
        <v>9576</v>
      </c>
      <c r="E827" s="126"/>
      <c r="F827" s="126"/>
      <c r="G827" s="126">
        <f>SUM(G828:G830)</f>
        <v>6143</v>
      </c>
      <c r="H827" s="126"/>
      <c r="I827" s="127">
        <f t="shared" si="46"/>
        <v>6143</v>
      </c>
    </row>
    <row r="828" spans="1:9" ht="12" customHeight="1">
      <c r="A828" s="124" t="s">
        <v>72</v>
      </c>
      <c r="B828" s="125" t="s">
        <v>73</v>
      </c>
      <c r="C828" s="126"/>
      <c r="D828" s="126">
        <v>500</v>
      </c>
      <c r="E828" s="126"/>
      <c r="F828" s="126"/>
      <c r="G828" s="126">
        <v>750</v>
      </c>
      <c r="H828" s="126"/>
      <c r="I828" s="127">
        <f t="shared" si="46"/>
        <v>750</v>
      </c>
    </row>
    <row r="829" spans="1:9" ht="12" customHeight="1">
      <c r="A829" s="124" t="s">
        <v>78</v>
      </c>
      <c r="B829" s="125" t="s">
        <v>79</v>
      </c>
      <c r="C829" s="126"/>
      <c r="D829" s="126">
        <v>9076</v>
      </c>
      <c r="E829" s="126"/>
      <c r="F829" s="126"/>
      <c r="G829" s="126">
        <v>5000</v>
      </c>
      <c r="H829" s="126"/>
      <c r="I829" s="127">
        <f t="shared" si="46"/>
        <v>5000</v>
      </c>
    </row>
    <row r="830" spans="1:9" ht="12.75">
      <c r="A830" s="124" t="s">
        <v>90</v>
      </c>
      <c r="B830" s="125" t="s">
        <v>91</v>
      </c>
      <c r="C830" s="126"/>
      <c r="D830" s="126"/>
      <c r="E830" s="126"/>
      <c r="F830" s="126"/>
      <c r="G830" s="126">
        <v>393</v>
      </c>
      <c r="H830" s="126"/>
      <c r="I830" s="127">
        <f>SUM(G830:H830)</f>
        <v>393</v>
      </c>
    </row>
    <row r="831" spans="1:9" ht="12.75">
      <c r="A831" s="124" t="s">
        <v>96</v>
      </c>
      <c r="B831" s="125"/>
      <c r="C831" s="126"/>
      <c r="D831" s="126">
        <v>-35655</v>
      </c>
      <c r="E831" s="126"/>
      <c r="F831" s="126"/>
      <c r="G831" s="129"/>
      <c r="H831" s="126"/>
      <c r="I831" s="127">
        <f>SUM(G831:H831)</f>
        <v>0</v>
      </c>
    </row>
    <row r="832" spans="1:9" ht="12.75">
      <c r="A832" s="120" t="s">
        <v>97</v>
      </c>
      <c r="B832" s="125"/>
      <c r="C832" s="126"/>
      <c r="D832" s="122">
        <f>D831+D819+D821+D823+D827</f>
        <v>-9772</v>
      </c>
      <c r="E832" s="122"/>
      <c r="F832" s="122"/>
      <c r="G832" s="122">
        <f>G831+G823+G819+G827</f>
        <v>29343</v>
      </c>
      <c r="H832" s="122"/>
      <c r="I832" s="123">
        <f>SUM(G832:H832)</f>
        <v>29343</v>
      </c>
    </row>
    <row r="833" spans="1:9" ht="12.75">
      <c r="A833" s="120" t="s">
        <v>115</v>
      </c>
      <c r="B833" s="140"/>
      <c r="C833" s="126"/>
      <c r="D833" s="126"/>
      <c r="E833" s="126"/>
      <c r="F833" s="126"/>
      <c r="G833" s="126"/>
      <c r="H833" s="126"/>
      <c r="I833" s="127"/>
    </row>
    <row r="834" spans="1:9" ht="12.75">
      <c r="A834" s="124" t="s">
        <v>55</v>
      </c>
      <c r="B834" s="125" t="s">
        <v>56</v>
      </c>
      <c r="C834" s="126"/>
      <c r="D834" s="126">
        <f>D835</f>
        <v>19528</v>
      </c>
      <c r="E834" s="126"/>
      <c r="F834" s="126"/>
      <c r="G834" s="126">
        <f>G835</f>
        <v>22372</v>
      </c>
      <c r="H834" s="126"/>
      <c r="I834" s="127">
        <f>I835</f>
        <v>22372</v>
      </c>
    </row>
    <row r="835" spans="1:9" ht="12.75">
      <c r="A835" s="124" t="s">
        <v>280</v>
      </c>
      <c r="B835" s="125" t="s">
        <v>57</v>
      </c>
      <c r="C835" s="126"/>
      <c r="D835" s="126">
        <v>19528</v>
      </c>
      <c r="E835" s="126"/>
      <c r="F835" s="126"/>
      <c r="G835" s="126">
        <v>22372</v>
      </c>
      <c r="H835" s="126"/>
      <c r="I835" s="127">
        <f>SUM(G835:H835)</f>
        <v>22372</v>
      </c>
    </row>
    <row r="836" spans="1:9" ht="12.75">
      <c r="A836" s="124" t="s">
        <v>322</v>
      </c>
      <c r="B836" s="125" t="s">
        <v>59</v>
      </c>
      <c r="C836" s="126"/>
      <c r="D836" s="126">
        <f>SUM(D837:D839)</f>
        <v>0</v>
      </c>
      <c r="E836" s="126"/>
      <c r="F836" s="126"/>
      <c r="G836" s="126">
        <f>SUM(G837:G839)</f>
        <v>0</v>
      </c>
      <c r="H836" s="126"/>
      <c r="I836" s="127">
        <f>SUM(I837:I839)</f>
        <v>0</v>
      </c>
    </row>
    <row r="837" spans="1:9" ht="12.75">
      <c r="A837" s="124" t="s">
        <v>325</v>
      </c>
      <c r="B837" s="125" t="s">
        <v>142</v>
      </c>
      <c r="C837" s="126"/>
      <c r="D837" s="126"/>
      <c r="E837" s="126"/>
      <c r="F837" s="126"/>
      <c r="G837" s="126"/>
      <c r="H837" s="126"/>
      <c r="I837" s="127">
        <f>SUM(G837:H837)</f>
        <v>0</v>
      </c>
    </row>
    <row r="838" spans="1:9" ht="12.75">
      <c r="A838" s="124" t="s">
        <v>326</v>
      </c>
      <c r="B838" s="125" t="s">
        <v>62</v>
      </c>
      <c r="C838" s="126"/>
      <c r="D838" s="126"/>
      <c r="E838" s="126"/>
      <c r="F838" s="126"/>
      <c r="G838" s="126"/>
      <c r="H838" s="126"/>
      <c r="I838" s="127">
        <f>SUM(G838:H838)</f>
        <v>0</v>
      </c>
    </row>
    <row r="839" spans="1:9" ht="12.75">
      <c r="A839" s="124" t="s">
        <v>263</v>
      </c>
      <c r="B839" s="125" t="s">
        <v>63</v>
      </c>
      <c r="C839" s="126"/>
      <c r="D839" s="126"/>
      <c r="E839" s="126"/>
      <c r="F839" s="126"/>
      <c r="G839" s="126"/>
      <c r="H839" s="126"/>
      <c r="I839" s="127">
        <f>SUM(G839:H839)</f>
        <v>0</v>
      </c>
    </row>
    <row r="840" spans="1:9" ht="12.75">
      <c r="A840" s="124" t="s">
        <v>64</v>
      </c>
      <c r="B840" s="128" t="s">
        <v>65</v>
      </c>
      <c r="C840" s="126"/>
      <c r="D840" s="126">
        <f>D841+D842+D843</f>
        <v>3480</v>
      </c>
      <c r="E840" s="126"/>
      <c r="F840" s="126"/>
      <c r="G840" s="126">
        <f>G841+G842+G843</f>
        <v>4050</v>
      </c>
      <c r="H840" s="126"/>
      <c r="I840" s="127">
        <f>I841+I842+I843</f>
        <v>4050</v>
      </c>
    </row>
    <row r="841" spans="1:9" ht="12.75">
      <c r="A841" s="124" t="s">
        <v>219</v>
      </c>
      <c r="B841" s="125" t="s">
        <v>66</v>
      </c>
      <c r="C841" s="126"/>
      <c r="D841" s="126">
        <v>2307</v>
      </c>
      <c r="E841" s="126"/>
      <c r="F841" s="126"/>
      <c r="G841" s="126">
        <v>2747</v>
      </c>
      <c r="H841" s="126"/>
      <c r="I841" s="127">
        <f>SUM(G841:H841)</f>
        <v>2747</v>
      </c>
    </row>
    <row r="842" spans="1:9" ht="12.75">
      <c r="A842" s="124" t="s">
        <v>67</v>
      </c>
      <c r="B842" s="125" t="s">
        <v>68</v>
      </c>
      <c r="C842" s="126"/>
      <c r="D842" s="126">
        <v>897</v>
      </c>
      <c r="E842" s="126"/>
      <c r="F842" s="126"/>
      <c r="G842" s="126">
        <v>1074</v>
      </c>
      <c r="H842" s="126"/>
      <c r="I842" s="127">
        <f>SUM(G842:H842)</f>
        <v>1074</v>
      </c>
    </row>
    <row r="843" spans="1:9" ht="12.75">
      <c r="A843" s="124" t="s">
        <v>327</v>
      </c>
      <c r="B843" s="125" t="s">
        <v>69</v>
      </c>
      <c r="C843" s="126"/>
      <c r="D843" s="126">
        <v>276</v>
      </c>
      <c r="E843" s="126"/>
      <c r="F843" s="126"/>
      <c r="G843" s="126">
        <v>229</v>
      </c>
      <c r="H843" s="126"/>
      <c r="I843" s="127">
        <f>SUM(G843:H843)</f>
        <v>229</v>
      </c>
    </row>
    <row r="844" spans="1:9" ht="12.75">
      <c r="A844" s="124" t="s">
        <v>70</v>
      </c>
      <c r="B844" s="125" t="s">
        <v>71</v>
      </c>
      <c r="C844" s="126"/>
      <c r="D844" s="126">
        <f>SUM(D845:D850)</f>
        <v>1629</v>
      </c>
      <c r="E844" s="126"/>
      <c r="F844" s="126"/>
      <c r="G844" s="126">
        <f>SUM(G845:G850)</f>
        <v>7097</v>
      </c>
      <c r="H844" s="126"/>
      <c r="I844" s="127">
        <f>SUM(I845:I850)</f>
        <v>7097</v>
      </c>
    </row>
    <row r="845" spans="1:9" ht="12.75">
      <c r="A845" s="124" t="s">
        <v>72</v>
      </c>
      <c r="B845" s="125" t="s">
        <v>73</v>
      </c>
      <c r="C845" s="126"/>
      <c r="D845" s="126">
        <v>300</v>
      </c>
      <c r="E845" s="126"/>
      <c r="F845" s="126"/>
      <c r="G845" s="126">
        <v>750</v>
      </c>
      <c r="H845" s="126"/>
      <c r="I845" s="127">
        <f aca="true" t="shared" si="47" ref="I845:I850">SUM(G845:H845)</f>
        <v>750</v>
      </c>
    </row>
    <row r="846" spans="1:9" ht="12.75">
      <c r="A846" s="124" t="s">
        <v>74</v>
      </c>
      <c r="B846" s="125" t="s">
        <v>75</v>
      </c>
      <c r="C846" s="126"/>
      <c r="D846" s="126">
        <v>702</v>
      </c>
      <c r="E846" s="126"/>
      <c r="F846" s="126"/>
      <c r="G846" s="126">
        <v>5000</v>
      </c>
      <c r="H846" s="126"/>
      <c r="I846" s="127">
        <f t="shared" si="47"/>
        <v>5000</v>
      </c>
    </row>
    <row r="847" spans="1:9" ht="12.75">
      <c r="A847" s="124" t="s">
        <v>76</v>
      </c>
      <c r="B847" s="125" t="s">
        <v>77</v>
      </c>
      <c r="C847" s="126"/>
      <c r="D847" s="126">
        <v>134</v>
      </c>
      <c r="E847" s="126"/>
      <c r="F847" s="126"/>
      <c r="G847" s="126">
        <v>200</v>
      </c>
      <c r="H847" s="126"/>
      <c r="I847" s="127">
        <f t="shared" si="47"/>
        <v>200</v>
      </c>
    </row>
    <row r="848" spans="1:9" ht="12.75">
      <c r="A848" s="124" t="s">
        <v>78</v>
      </c>
      <c r="B848" s="125" t="s">
        <v>79</v>
      </c>
      <c r="C848" s="126"/>
      <c r="D848" s="126">
        <v>348</v>
      </c>
      <c r="E848" s="126"/>
      <c r="F848" s="126"/>
      <c r="G848" s="126">
        <v>500</v>
      </c>
      <c r="H848" s="126"/>
      <c r="I848" s="127">
        <f t="shared" si="47"/>
        <v>500</v>
      </c>
    </row>
    <row r="849" spans="1:9" ht="12.75">
      <c r="A849" s="124" t="s">
        <v>88</v>
      </c>
      <c r="B849" s="125" t="s">
        <v>89</v>
      </c>
      <c r="C849" s="126"/>
      <c r="D849" s="126">
        <v>145</v>
      </c>
      <c r="E849" s="126"/>
      <c r="F849" s="126"/>
      <c r="G849" s="126">
        <v>200</v>
      </c>
      <c r="H849" s="126"/>
      <c r="I849" s="127">
        <f t="shared" si="47"/>
        <v>200</v>
      </c>
    </row>
    <row r="850" spans="1:9" ht="12.75">
      <c r="A850" s="124" t="s">
        <v>90</v>
      </c>
      <c r="B850" s="125" t="s">
        <v>91</v>
      </c>
      <c r="C850" s="126"/>
      <c r="D850" s="126"/>
      <c r="E850" s="126"/>
      <c r="F850" s="126"/>
      <c r="G850" s="126">
        <v>447</v>
      </c>
      <c r="H850" s="126"/>
      <c r="I850" s="127">
        <f t="shared" si="47"/>
        <v>447</v>
      </c>
    </row>
    <row r="851" spans="1:9" ht="12.75">
      <c r="A851" s="120" t="s">
        <v>97</v>
      </c>
      <c r="B851" s="121"/>
      <c r="C851" s="126"/>
      <c r="D851" s="122">
        <f>D834+D840+D844+D836</f>
        <v>24637</v>
      </c>
      <c r="E851" s="122"/>
      <c r="F851" s="122"/>
      <c r="G851" s="122">
        <f>G834+G840+G844+G836</f>
        <v>33519</v>
      </c>
      <c r="H851" s="122"/>
      <c r="I851" s="123">
        <f>I834+I840+I844+I836</f>
        <v>33519</v>
      </c>
    </row>
    <row r="852" spans="1:9" ht="12.75">
      <c r="A852" s="120" t="s">
        <v>116</v>
      </c>
      <c r="B852" s="140"/>
      <c r="C852" s="126"/>
      <c r="D852" s="126"/>
      <c r="E852" s="126"/>
      <c r="F852" s="126"/>
      <c r="G852" s="126"/>
      <c r="H852" s="126"/>
      <c r="I852" s="127"/>
    </row>
    <row r="853" spans="1:9" ht="12.75">
      <c r="A853" s="124" t="s">
        <v>55</v>
      </c>
      <c r="B853" s="125" t="s">
        <v>56</v>
      </c>
      <c r="C853" s="126"/>
      <c r="D853" s="126">
        <f>D854</f>
        <v>38988</v>
      </c>
      <c r="E853" s="126"/>
      <c r="F853" s="126"/>
      <c r="G853" s="126">
        <f>G854</f>
        <v>36340</v>
      </c>
      <c r="H853" s="126"/>
      <c r="I853" s="127">
        <f>I854</f>
        <v>36340</v>
      </c>
    </row>
    <row r="854" spans="1:9" ht="12.75">
      <c r="A854" s="124" t="s">
        <v>280</v>
      </c>
      <c r="B854" s="125" t="s">
        <v>57</v>
      </c>
      <c r="C854" s="126"/>
      <c r="D854" s="126">
        <v>38988</v>
      </c>
      <c r="E854" s="126"/>
      <c r="F854" s="126"/>
      <c r="G854" s="126">
        <v>36340</v>
      </c>
      <c r="H854" s="126"/>
      <c r="I854" s="127">
        <f>SUM(G854:H854)</f>
        <v>36340</v>
      </c>
    </row>
    <row r="855" spans="1:9" ht="12.75">
      <c r="A855" s="124" t="s">
        <v>322</v>
      </c>
      <c r="B855" s="125" t="s">
        <v>59</v>
      </c>
      <c r="C855" s="126"/>
      <c r="D855" s="126">
        <f>SUM(D856:D858)</f>
        <v>380</v>
      </c>
      <c r="E855" s="126"/>
      <c r="F855" s="126"/>
      <c r="G855" s="126">
        <f>SUM(G856:G858)</f>
        <v>0</v>
      </c>
      <c r="H855" s="126">
        <f>SUM(H856:H858)</f>
        <v>0</v>
      </c>
      <c r="I855" s="127">
        <f>SUM(I856:I858)</f>
        <v>0</v>
      </c>
    </row>
    <row r="856" spans="1:9" ht="12.75">
      <c r="A856" s="124" t="s">
        <v>324</v>
      </c>
      <c r="B856" s="125" t="s">
        <v>61</v>
      </c>
      <c r="C856" s="126"/>
      <c r="D856" s="126">
        <v>283</v>
      </c>
      <c r="E856" s="126"/>
      <c r="F856" s="126"/>
      <c r="G856" s="126"/>
      <c r="H856" s="126"/>
      <c r="I856" s="127">
        <f>SUM(G856:H856)</f>
        <v>0</v>
      </c>
    </row>
    <row r="857" spans="1:9" ht="12.75">
      <c r="A857" s="124" t="s">
        <v>325</v>
      </c>
      <c r="B857" s="125" t="s">
        <v>142</v>
      </c>
      <c r="C857" s="126"/>
      <c r="D857" s="126">
        <v>81</v>
      </c>
      <c r="E857" s="126"/>
      <c r="F857" s="126"/>
      <c r="G857" s="122"/>
      <c r="H857" s="126"/>
      <c r="I857" s="127">
        <f>SUM(G857:H857)</f>
        <v>0</v>
      </c>
    </row>
    <row r="858" spans="1:9" ht="12.75">
      <c r="A858" s="124" t="s">
        <v>263</v>
      </c>
      <c r="B858" s="125" t="s">
        <v>63</v>
      </c>
      <c r="C858" s="126"/>
      <c r="D858" s="126">
        <v>16</v>
      </c>
      <c r="E858" s="126"/>
      <c r="F858" s="126"/>
      <c r="G858" s="126"/>
      <c r="H858" s="126"/>
      <c r="I858" s="127">
        <f>SUM(G858:H858)</f>
        <v>0</v>
      </c>
    </row>
    <row r="859" spans="1:9" ht="12.75">
      <c r="A859" s="124" t="s">
        <v>64</v>
      </c>
      <c r="B859" s="128" t="s">
        <v>65</v>
      </c>
      <c r="C859" s="126"/>
      <c r="D859" s="126">
        <f>D860+D861+D862</f>
        <v>6805</v>
      </c>
      <c r="E859" s="126"/>
      <c r="F859" s="126"/>
      <c r="G859" s="126">
        <f>G860+G861+G862</f>
        <v>6578</v>
      </c>
      <c r="H859" s="126"/>
      <c r="I859" s="127">
        <f>I860+I861+I862</f>
        <v>6578</v>
      </c>
    </row>
    <row r="860" spans="1:9" ht="12.75">
      <c r="A860" s="124" t="s">
        <v>219</v>
      </c>
      <c r="B860" s="125" t="s">
        <v>66</v>
      </c>
      <c r="C860" s="126"/>
      <c r="D860" s="126">
        <v>4537</v>
      </c>
      <c r="E860" s="126"/>
      <c r="F860" s="126"/>
      <c r="G860" s="126">
        <v>4486</v>
      </c>
      <c r="H860" s="126"/>
      <c r="I860" s="127">
        <f>SUM(G860:H860)</f>
        <v>4486</v>
      </c>
    </row>
    <row r="861" spans="1:9" ht="12.75">
      <c r="A861" s="124" t="s">
        <v>67</v>
      </c>
      <c r="B861" s="125" t="s">
        <v>68</v>
      </c>
      <c r="C861" s="126"/>
      <c r="D861" s="126">
        <v>1817</v>
      </c>
      <c r="E861" s="126"/>
      <c r="F861" s="126"/>
      <c r="G861" s="126">
        <v>1745</v>
      </c>
      <c r="H861" s="126"/>
      <c r="I861" s="127">
        <f>SUM(G861:H861)</f>
        <v>1745</v>
      </c>
    </row>
    <row r="862" spans="1:9" ht="12.75">
      <c r="A862" s="124" t="s">
        <v>327</v>
      </c>
      <c r="B862" s="125" t="s">
        <v>69</v>
      </c>
      <c r="C862" s="126"/>
      <c r="D862" s="126">
        <v>451</v>
      </c>
      <c r="E862" s="126"/>
      <c r="F862" s="126"/>
      <c r="G862" s="126">
        <v>347</v>
      </c>
      <c r="H862" s="126"/>
      <c r="I862" s="127">
        <f>SUM(G862:H862)</f>
        <v>347</v>
      </c>
    </row>
    <row r="863" spans="1:9" ht="12.75">
      <c r="A863" s="124" t="s">
        <v>70</v>
      </c>
      <c r="B863" s="125" t="s">
        <v>71</v>
      </c>
      <c r="C863" s="126"/>
      <c r="D863" s="126">
        <f>SUM(D864:D870)</f>
        <v>416856</v>
      </c>
      <c r="E863" s="126"/>
      <c r="F863" s="126"/>
      <c r="G863" s="126">
        <f>SUM(G864:G870)</f>
        <v>373108</v>
      </c>
      <c r="H863" s="126"/>
      <c r="I863" s="127">
        <f>SUM(I864:I871)</f>
        <v>373108</v>
      </c>
    </row>
    <row r="864" spans="1:9" ht="12.75">
      <c r="A864" s="124" t="s">
        <v>72</v>
      </c>
      <c r="B864" s="125" t="s">
        <v>73</v>
      </c>
      <c r="C864" s="126"/>
      <c r="D864" s="126">
        <v>1450</v>
      </c>
      <c r="E864" s="126"/>
      <c r="F864" s="126"/>
      <c r="G864" s="126">
        <v>1600</v>
      </c>
      <c r="H864" s="126"/>
      <c r="I864" s="127">
        <f aca="true" t="shared" si="48" ref="I864:I870">SUM(G864:H864)</f>
        <v>1600</v>
      </c>
    </row>
    <row r="865" spans="1:9" ht="12.75">
      <c r="A865" s="124" t="s">
        <v>74</v>
      </c>
      <c r="B865" s="125" t="s">
        <v>75</v>
      </c>
      <c r="C865" s="126"/>
      <c r="D865" s="126">
        <v>15257</v>
      </c>
      <c r="E865" s="126"/>
      <c r="F865" s="126"/>
      <c r="G865" s="129">
        <v>12000</v>
      </c>
      <c r="H865" s="126"/>
      <c r="I865" s="127">
        <f t="shared" si="48"/>
        <v>12000</v>
      </c>
    </row>
    <row r="866" spans="1:9" ht="12.75">
      <c r="A866" s="124" t="s">
        <v>76</v>
      </c>
      <c r="B866" s="125" t="s">
        <v>77</v>
      </c>
      <c r="C866" s="126"/>
      <c r="D866" s="126">
        <v>5996</v>
      </c>
      <c r="E866" s="126"/>
      <c r="F866" s="126"/>
      <c r="G866" s="129">
        <v>1500</v>
      </c>
      <c r="H866" s="126"/>
      <c r="I866" s="127">
        <f t="shared" si="48"/>
        <v>1500</v>
      </c>
    </row>
    <row r="867" spans="1:9" ht="12.75">
      <c r="A867" s="124" t="s">
        <v>78</v>
      </c>
      <c r="B867" s="125" t="s">
        <v>79</v>
      </c>
      <c r="C867" s="126"/>
      <c r="D867" s="126">
        <v>310939</v>
      </c>
      <c r="E867" s="126"/>
      <c r="F867" s="126"/>
      <c r="G867" s="129">
        <v>357081</v>
      </c>
      <c r="H867" s="126"/>
      <c r="I867" s="127">
        <f t="shared" si="48"/>
        <v>357081</v>
      </c>
    </row>
    <row r="868" spans="1:9" ht="12.75">
      <c r="A868" s="124" t="s">
        <v>80</v>
      </c>
      <c r="B868" s="125" t="s">
        <v>81</v>
      </c>
      <c r="C868" s="126"/>
      <c r="D868" s="126">
        <v>82994</v>
      </c>
      <c r="E868" s="126"/>
      <c r="F868" s="126"/>
      <c r="G868" s="129"/>
      <c r="H868" s="126"/>
      <c r="I868" s="127">
        <f>SUM(G868:H868)</f>
        <v>0</v>
      </c>
    </row>
    <row r="869" spans="1:9" ht="12.75">
      <c r="A869" s="124" t="s">
        <v>88</v>
      </c>
      <c r="B869" s="125" t="s">
        <v>89</v>
      </c>
      <c r="C869" s="126"/>
      <c r="D869" s="126">
        <v>220</v>
      </c>
      <c r="E869" s="126"/>
      <c r="F869" s="126"/>
      <c r="G869" s="129">
        <v>200</v>
      </c>
      <c r="H869" s="126"/>
      <c r="I869" s="127">
        <f t="shared" si="48"/>
        <v>200</v>
      </c>
    </row>
    <row r="870" spans="1:9" ht="12.75">
      <c r="A870" s="124" t="s">
        <v>90</v>
      </c>
      <c r="B870" s="125" t="s">
        <v>91</v>
      </c>
      <c r="C870" s="126"/>
      <c r="D870" s="126"/>
      <c r="E870" s="126"/>
      <c r="F870" s="126"/>
      <c r="G870" s="129">
        <v>727</v>
      </c>
      <c r="H870" s="126"/>
      <c r="I870" s="127">
        <f t="shared" si="48"/>
        <v>727</v>
      </c>
    </row>
    <row r="871" spans="1:9" ht="12.75">
      <c r="A871" s="124" t="s">
        <v>96</v>
      </c>
      <c r="B871" s="125"/>
      <c r="C871" s="126"/>
      <c r="D871" s="126"/>
      <c r="E871" s="126"/>
      <c r="F871" s="126"/>
      <c r="G871" s="129"/>
      <c r="H871" s="126"/>
      <c r="I871" s="127">
        <f>SUM(F871:H871)</f>
        <v>0</v>
      </c>
    </row>
    <row r="872" spans="1:9" ht="12.75">
      <c r="A872" s="120" t="s">
        <v>97</v>
      </c>
      <c r="B872" s="121"/>
      <c r="C872" s="122"/>
      <c r="D872" s="122">
        <f>D853+D855+D859+D863+D871</f>
        <v>463029</v>
      </c>
      <c r="E872" s="122"/>
      <c r="F872" s="122"/>
      <c r="G872" s="131">
        <f>G853+G855+G859+G863+G871</f>
        <v>416026</v>
      </c>
      <c r="H872" s="122"/>
      <c r="I872" s="123">
        <f>I853+I855+I859+I863+I871</f>
        <v>416026</v>
      </c>
    </row>
    <row r="873" spans="1:9" ht="12.75">
      <c r="A873" s="120" t="s">
        <v>212</v>
      </c>
      <c r="B873" s="145"/>
      <c r="C873" s="126"/>
      <c r="D873" s="126"/>
      <c r="E873" s="126"/>
      <c r="F873" s="126"/>
      <c r="G873" s="132"/>
      <c r="H873" s="126"/>
      <c r="I873" s="127"/>
    </row>
    <row r="874" spans="1:9" ht="12.75">
      <c r="A874" s="124" t="s">
        <v>55</v>
      </c>
      <c r="B874" s="125" t="s">
        <v>56</v>
      </c>
      <c r="C874" s="126"/>
      <c r="D874" s="126">
        <f>D875</f>
        <v>16181</v>
      </c>
      <c r="E874" s="126"/>
      <c r="F874" s="126"/>
      <c r="G874" s="126">
        <f>G875</f>
        <v>18272</v>
      </c>
      <c r="H874" s="126"/>
      <c r="I874" s="127">
        <f>I875</f>
        <v>18272</v>
      </c>
    </row>
    <row r="875" spans="1:9" ht="12.75">
      <c r="A875" s="124" t="s">
        <v>114</v>
      </c>
      <c r="B875" s="125" t="s">
        <v>57</v>
      </c>
      <c r="C875" s="126"/>
      <c r="D875" s="126">
        <v>16181</v>
      </c>
      <c r="E875" s="126"/>
      <c r="F875" s="126"/>
      <c r="G875" s="126">
        <v>18272</v>
      </c>
      <c r="H875" s="126"/>
      <c r="I875" s="127">
        <f>SUM(G875:H875)</f>
        <v>18272</v>
      </c>
    </row>
    <row r="876" spans="1:9" ht="12.75">
      <c r="A876" s="124" t="s">
        <v>322</v>
      </c>
      <c r="B876" s="125" t="s">
        <v>59</v>
      </c>
      <c r="C876" s="126"/>
      <c r="D876" s="126">
        <f>SUM(D877:D878)</f>
        <v>0</v>
      </c>
      <c r="E876" s="126"/>
      <c r="F876" s="126"/>
      <c r="G876" s="126">
        <f>SUM(G877:G878)</f>
        <v>0</v>
      </c>
      <c r="H876" s="126">
        <f>SUM(H878)</f>
        <v>0</v>
      </c>
      <c r="I876" s="127">
        <f>SUM(I877:I878)</f>
        <v>0</v>
      </c>
    </row>
    <row r="877" spans="1:9" ht="12.75">
      <c r="A877" s="124" t="s">
        <v>324</v>
      </c>
      <c r="B877" s="125" t="s">
        <v>61</v>
      </c>
      <c r="C877" s="126"/>
      <c r="D877" s="126"/>
      <c r="E877" s="126"/>
      <c r="F877" s="126"/>
      <c r="G877" s="126"/>
      <c r="H877" s="126"/>
      <c r="I877" s="127">
        <f>SUM(G877:H877)</f>
        <v>0</v>
      </c>
    </row>
    <row r="878" spans="1:9" ht="12.75">
      <c r="A878" s="124" t="s">
        <v>325</v>
      </c>
      <c r="B878" s="125" t="s">
        <v>142</v>
      </c>
      <c r="C878" s="126"/>
      <c r="D878" s="126"/>
      <c r="E878" s="126"/>
      <c r="F878" s="126"/>
      <c r="G878" s="126"/>
      <c r="H878" s="126"/>
      <c r="I878" s="127">
        <f>SUM(G878:H878)</f>
        <v>0</v>
      </c>
    </row>
    <row r="879" spans="1:9" ht="12.75">
      <c r="A879" s="124" t="s">
        <v>64</v>
      </c>
      <c r="B879" s="128" t="s">
        <v>65</v>
      </c>
      <c r="C879" s="126"/>
      <c r="D879" s="126">
        <f>D880+D881+D882</f>
        <v>2805</v>
      </c>
      <c r="E879" s="126"/>
      <c r="F879" s="126"/>
      <c r="G879" s="126">
        <f>SUM(G880:G882)</f>
        <v>3819</v>
      </c>
      <c r="H879" s="126"/>
      <c r="I879" s="127">
        <f>I880+I881+I882</f>
        <v>3819</v>
      </c>
    </row>
    <row r="880" spans="1:9" ht="12.75">
      <c r="A880" s="124" t="s">
        <v>219</v>
      </c>
      <c r="B880" s="125" t="s">
        <v>66</v>
      </c>
      <c r="C880" s="126"/>
      <c r="D880" s="126">
        <v>1908</v>
      </c>
      <c r="E880" s="126"/>
      <c r="F880" s="126"/>
      <c r="G880" s="126">
        <v>2430</v>
      </c>
      <c r="H880" s="126"/>
      <c r="I880" s="127">
        <f>SUM(G880:H880)</f>
        <v>2430</v>
      </c>
    </row>
    <row r="881" spans="1:9" ht="12.75">
      <c r="A881" s="124" t="s">
        <v>67</v>
      </c>
      <c r="B881" s="125" t="s">
        <v>68</v>
      </c>
      <c r="C881" s="126"/>
      <c r="D881" s="126">
        <v>749</v>
      </c>
      <c r="E881" s="126"/>
      <c r="F881" s="126"/>
      <c r="G881" s="126">
        <v>877</v>
      </c>
      <c r="H881" s="126"/>
      <c r="I881" s="127">
        <f>SUM(G881:H881)</f>
        <v>877</v>
      </c>
    </row>
    <row r="882" spans="1:9" ht="12.75">
      <c r="A882" s="124" t="s">
        <v>327</v>
      </c>
      <c r="B882" s="125" t="s">
        <v>69</v>
      </c>
      <c r="C882" s="126"/>
      <c r="D882" s="126">
        <v>148</v>
      </c>
      <c r="E882" s="126"/>
      <c r="F882" s="126"/>
      <c r="G882" s="126">
        <v>512</v>
      </c>
      <c r="H882" s="126"/>
      <c r="I882" s="127">
        <f>SUM(G882:H882)</f>
        <v>512</v>
      </c>
    </row>
    <row r="883" spans="1:9" ht="12.75">
      <c r="A883" s="124" t="s">
        <v>70</v>
      </c>
      <c r="B883" s="125" t="s">
        <v>71</v>
      </c>
      <c r="C883" s="126"/>
      <c r="D883" s="126">
        <f>SUM(D884:D889)</f>
        <v>3028</v>
      </c>
      <c r="E883" s="126"/>
      <c r="F883" s="126"/>
      <c r="G883" s="126">
        <f>SUM(G884:G889)</f>
        <v>4525</v>
      </c>
      <c r="H883" s="126"/>
      <c r="I883" s="127">
        <f>I885+I886+I887+I889+I888+I884</f>
        <v>4525</v>
      </c>
    </row>
    <row r="884" spans="1:9" ht="12.75">
      <c r="A884" s="124" t="s">
        <v>72</v>
      </c>
      <c r="B884" s="125" t="s">
        <v>73</v>
      </c>
      <c r="C884" s="126"/>
      <c r="D884" s="126">
        <v>600</v>
      </c>
      <c r="E884" s="126"/>
      <c r="F884" s="126"/>
      <c r="G884" s="126">
        <v>600</v>
      </c>
      <c r="H884" s="126"/>
      <c r="I884" s="127">
        <f aca="true" t="shared" si="49" ref="I884:I889">SUM(G884:H884)</f>
        <v>600</v>
      </c>
    </row>
    <row r="885" spans="1:9" ht="12.75">
      <c r="A885" s="124" t="s">
        <v>74</v>
      </c>
      <c r="B885" s="125" t="s">
        <v>75</v>
      </c>
      <c r="C885" s="126"/>
      <c r="D885" s="126">
        <v>9</v>
      </c>
      <c r="E885" s="126"/>
      <c r="F885" s="126"/>
      <c r="G885" s="126">
        <v>500</v>
      </c>
      <c r="H885" s="126"/>
      <c r="I885" s="127">
        <f t="shared" si="49"/>
        <v>500</v>
      </c>
    </row>
    <row r="886" spans="1:9" ht="12.75">
      <c r="A886" s="124" t="s">
        <v>239</v>
      </c>
      <c r="B886" s="125" t="s">
        <v>77</v>
      </c>
      <c r="C886" s="126"/>
      <c r="D886" s="126">
        <v>1584</v>
      </c>
      <c r="E886" s="126"/>
      <c r="F886" s="126"/>
      <c r="G886" s="126">
        <v>2100</v>
      </c>
      <c r="H886" s="126"/>
      <c r="I886" s="127">
        <f t="shared" si="49"/>
        <v>2100</v>
      </c>
    </row>
    <row r="887" spans="1:9" ht="12.75">
      <c r="A887" s="124" t="s">
        <v>78</v>
      </c>
      <c r="B887" s="125" t="s">
        <v>79</v>
      </c>
      <c r="C887" s="126"/>
      <c r="D887" s="126">
        <v>484</v>
      </c>
      <c r="E887" s="126"/>
      <c r="F887" s="126"/>
      <c r="G887" s="126">
        <v>500</v>
      </c>
      <c r="H887" s="126"/>
      <c r="I887" s="127">
        <f t="shared" si="49"/>
        <v>500</v>
      </c>
    </row>
    <row r="888" spans="1:9" ht="12.75">
      <c r="A888" s="124" t="s">
        <v>119</v>
      </c>
      <c r="B888" s="125" t="s">
        <v>89</v>
      </c>
      <c r="C888" s="122"/>
      <c r="D888" s="126">
        <v>351</v>
      </c>
      <c r="E888" s="126"/>
      <c r="F888" s="126"/>
      <c r="G888" s="126">
        <v>460</v>
      </c>
      <c r="H888" s="122"/>
      <c r="I888" s="127">
        <f t="shared" si="49"/>
        <v>460</v>
      </c>
    </row>
    <row r="889" spans="1:9" ht="12.75">
      <c r="A889" s="124" t="s">
        <v>90</v>
      </c>
      <c r="B889" s="125" t="s">
        <v>91</v>
      </c>
      <c r="C889" s="122"/>
      <c r="D889" s="122"/>
      <c r="E889" s="122"/>
      <c r="F889" s="122"/>
      <c r="G889" s="126">
        <v>365</v>
      </c>
      <c r="H889" s="122"/>
      <c r="I889" s="127">
        <f t="shared" si="49"/>
        <v>365</v>
      </c>
    </row>
    <row r="890" spans="1:9" ht="12.75">
      <c r="A890" s="124" t="s">
        <v>96</v>
      </c>
      <c r="B890" s="125"/>
      <c r="C890" s="126"/>
      <c r="D890" s="126">
        <v>16800</v>
      </c>
      <c r="E890" s="126"/>
      <c r="F890" s="126"/>
      <c r="G890" s="126"/>
      <c r="H890" s="126"/>
      <c r="I890" s="127"/>
    </row>
    <row r="891" spans="1:9" ht="12.75">
      <c r="A891" s="120" t="s">
        <v>97</v>
      </c>
      <c r="B891" s="121"/>
      <c r="C891" s="122"/>
      <c r="D891" s="122">
        <f>D883+D890+D874+D879+D876</f>
        <v>38814</v>
      </c>
      <c r="E891" s="122"/>
      <c r="F891" s="122"/>
      <c r="G891" s="122">
        <f>G874+G879+G883+G890+G876</f>
        <v>26616</v>
      </c>
      <c r="H891" s="122"/>
      <c r="I891" s="123">
        <f>I874+I879+I883+I890+I876</f>
        <v>26616</v>
      </c>
    </row>
    <row r="892" spans="1:9" ht="12.75">
      <c r="A892" s="120" t="s">
        <v>328</v>
      </c>
      <c r="B892" s="121"/>
      <c r="C892" s="126"/>
      <c r="D892" s="126"/>
      <c r="E892" s="126"/>
      <c r="F892" s="126"/>
      <c r="G892" s="126"/>
      <c r="H892" s="126"/>
      <c r="I892" s="127"/>
    </row>
    <row r="893" spans="1:9" ht="12.75">
      <c r="A893" s="124" t="s">
        <v>70</v>
      </c>
      <c r="B893" s="125" t="s">
        <v>71</v>
      </c>
      <c r="C893" s="126"/>
      <c r="D893" s="122">
        <f>SUM(D894:D895)</f>
        <v>9496</v>
      </c>
      <c r="E893" s="122"/>
      <c r="F893" s="122"/>
      <c r="G893" s="122">
        <f>SUM(G894:G895)</f>
        <v>0</v>
      </c>
      <c r="H893" s="122"/>
      <c r="I893" s="123">
        <f>SUM(G893:H893)</f>
        <v>0</v>
      </c>
    </row>
    <row r="894" spans="1:9" ht="12.75">
      <c r="A894" s="124" t="s">
        <v>74</v>
      </c>
      <c r="B894" s="125" t="s">
        <v>75</v>
      </c>
      <c r="C894" s="126"/>
      <c r="D894" s="126">
        <v>3446</v>
      </c>
      <c r="E894" s="126"/>
      <c r="F894" s="126"/>
      <c r="G894" s="126"/>
      <c r="H894" s="126"/>
      <c r="I894" s="127"/>
    </row>
    <row r="895" spans="1:9" ht="12.75">
      <c r="A895" s="124" t="s">
        <v>78</v>
      </c>
      <c r="B895" s="125" t="s">
        <v>79</v>
      </c>
      <c r="C895" s="126"/>
      <c r="D895" s="126">
        <v>6050</v>
      </c>
      <c r="E895" s="126"/>
      <c r="F895" s="126"/>
      <c r="G895" s="126"/>
      <c r="H895" s="126"/>
      <c r="I895" s="127">
        <f>SUM(G895:H895)</f>
        <v>0</v>
      </c>
    </row>
    <row r="896" spans="1:9" ht="12.75">
      <c r="A896" s="124" t="s">
        <v>96</v>
      </c>
      <c r="B896" s="121"/>
      <c r="C896" s="126"/>
      <c r="D896" s="126"/>
      <c r="E896" s="126"/>
      <c r="F896" s="126"/>
      <c r="G896" s="129"/>
      <c r="H896" s="129"/>
      <c r="I896" s="133">
        <f>SUM(G896:H896)</f>
        <v>0</v>
      </c>
    </row>
    <row r="897" spans="1:9" ht="12.75">
      <c r="A897" s="120" t="s">
        <v>97</v>
      </c>
      <c r="B897" s="121"/>
      <c r="C897" s="126"/>
      <c r="D897" s="122">
        <f>D893+D896</f>
        <v>9496</v>
      </c>
      <c r="E897" s="122"/>
      <c r="F897" s="122"/>
      <c r="G897" s="131">
        <f>G893+G896</f>
        <v>0</v>
      </c>
      <c r="H897" s="131"/>
      <c r="I897" s="146">
        <f>I893+I896</f>
        <v>0</v>
      </c>
    </row>
    <row r="898" spans="1:9" ht="12.75">
      <c r="A898" s="120" t="s">
        <v>494</v>
      </c>
      <c r="B898" s="125"/>
      <c r="C898" s="126"/>
      <c r="D898" s="126"/>
      <c r="E898" s="126"/>
      <c r="F898" s="126"/>
      <c r="G898" s="129"/>
      <c r="H898" s="129"/>
      <c r="I898" s="133"/>
    </row>
    <row r="899" spans="1:9" ht="12.75">
      <c r="A899" s="124" t="s">
        <v>55</v>
      </c>
      <c r="B899" s="125" t="s">
        <v>56</v>
      </c>
      <c r="C899" s="126"/>
      <c r="D899" s="126">
        <f>D900</f>
        <v>126746</v>
      </c>
      <c r="E899" s="126"/>
      <c r="F899" s="126"/>
      <c r="G899" s="126">
        <f>G900</f>
        <v>142152</v>
      </c>
      <c r="H899" s="126"/>
      <c r="I899" s="127">
        <f>I900</f>
        <v>142152</v>
      </c>
    </row>
    <row r="900" spans="1:9" ht="12.75">
      <c r="A900" s="124" t="s">
        <v>280</v>
      </c>
      <c r="B900" s="125" t="s">
        <v>57</v>
      </c>
      <c r="C900" s="126"/>
      <c r="D900" s="126">
        <f>D835+D854+D796+D875+D820</f>
        <v>126746</v>
      </c>
      <c r="E900" s="126"/>
      <c r="F900" s="126"/>
      <c r="G900" s="126">
        <f>G835+G854+G875+G796+G820</f>
        <v>142152</v>
      </c>
      <c r="H900" s="126"/>
      <c r="I900" s="127">
        <f>SUM(G900:H900)</f>
        <v>142152</v>
      </c>
    </row>
    <row r="901" spans="1:9" ht="12.75">
      <c r="A901" s="124" t="s">
        <v>322</v>
      </c>
      <c r="B901" s="125" t="s">
        <v>59</v>
      </c>
      <c r="C901" s="126"/>
      <c r="D901" s="126">
        <f>SUM(D902:D905)</f>
        <v>480</v>
      </c>
      <c r="E901" s="126"/>
      <c r="F901" s="126"/>
      <c r="G901" s="126">
        <f>SUM(G902:G903)</f>
        <v>0</v>
      </c>
      <c r="H901" s="126">
        <f>SUM(H902:H903)</f>
        <v>0</v>
      </c>
      <c r="I901" s="127">
        <f>SUM(I902:I903)</f>
        <v>0</v>
      </c>
    </row>
    <row r="902" spans="1:9" ht="12.75">
      <c r="A902" s="124" t="s">
        <v>324</v>
      </c>
      <c r="B902" s="125" t="s">
        <v>61</v>
      </c>
      <c r="C902" s="126"/>
      <c r="D902" s="126">
        <f>D856+D877</f>
        <v>283</v>
      </c>
      <c r="E902" s="126"/>
      <c r="F902" s="126"/>
      <c r="G902" s="126"/>
      <c r="H902" s="126"/>
      <c r="I902" s="127">
        <f>SUM(G902:H902)</f>
        <v>0</v>
      </c>
    </row>
    <row r="903" spans="1:9" ht="12.75">
      <c r="A903" s="124" t="s">
        <v>325</v>
      </c>
      <c r="B903" s="125" t="s">
        <v>142</v>
      </c>
      <c r="C903" s="126"/>
      <c r="D903" s="126">
        <v>181</v>
      </c>
      <c r="E903" s="126"/>
      <c r="F903" s="126"/>
      <c r="G903" s="126"/>
      <c r="H903" s="126"/>
      <c r="I903" s="127">
        <f>SUM(G903:H903)</f>
        <v>0</v>
      </c>
    </row>
    <row r="904" spans="1:9" ht="12.75">
      <c r="A904" s="124" t="s">
        <v>326</v>
      </c>
      <c r="B904" s="125" t="s">
        <v>62</v>
      </c>
      <c r="C904" s="126"/>
      <c r="D904" s="126"/>
      <c r="E904" s="126"/>
      <c r="F904" s="126"/>
      <c r="G904" s="126"/>
      <c r="H904" s="126"/>
      <c r="I904" s="127"/>
    </row>
    <row r="905" spans="1:9" ht="12.75">
      <c r="A905" s="124" t="s">
        <v>263</v>
      </c>
      <c r="B905" s="125" t="s">
        <v>63</v>
      </c>
      <c r="C905" s="126"/>
      <c r="D905" s="126">
        <f>D858</f>
        <v>16</v>
      </c>
      <c r="E905" s="126"/>
      <c r="F905" s="126"/>
      <c r="G905" s="126"/>
      <c r="H905" s="126"/>
      <c r="I905" s="127"/>
    </row>
    <row r="906" spans="1:9" ht="12.75">
      <c r="A906" s="124" t="s">
        <v>64</v>
      </c>
      <c r="B906" s="128" t="s">
        <v>65</v>
      </c>
      <c r="C906" s="126"/>
      <c r="D906" s="126">
        <f>D907+D908+D909</f>
        <v>22527</v>
      </c>
      <c r="E906" s="126"/>
      <c r="F906" s="126"/>
      <c r="G906" s="126">
        <f>G907+G908+G909</f>
        <v>26243</v>
      </c>
      <c r="H906" s="126"/>
      <c r="I906" s="127">
        <f>I907+I908+I909</f>
        <v>26243</v>
      </c>
    </row>
    <row r="907" spans="1:9" ht="12.75">
      <c r="A907" s="124" t="s">
        <v>243</v>
      </c>
      <c r="B907" s="125" t="s">
        <v>66</v>
      </c>
      <c r="C907" s="126"/>
      <c r="D907" s="126">
        <f>D841+D860+D800+D880+D824</f>
        <v>14715</v>
      </c>
      <c r="E907" s="126"/>
      <c r="F907" s="126"/>
      <c r="G907" s="126">
        <f>G841+G860+G880+G800+G824</f>
        <v>17226</v>
      </c>
      <c r="H907" s="126"/>
      <c r="I907" s="127">
        <f>SUM(G907:H907)</f>
        <v>17226</v>
      </c>
    </row>
    <row r="908" spans="1:9" ht="12.75">
      <c r="A908" s="124" t="s">
        <v>67</v>
      </c>
      <c r="B908" s="125" t="s">
        <v>68</v>
      </c>
      <c r="C908" s="126"/>
      <c r="D908" s="126">
        <f>D861+D842+D801+D881+D825</f>
        <v>5978</v>
      </c>
      <c r="E908" s="126"/>
      <c r="F908" s="126"/>
      <c r="G908" s="126">
        <f>G842+G861+G881+G801+G825</f>
        <v>6824</v>
      </c>
      <c r="H908" s="126"/>
      <c r="I908" s="127">
        <f>SUM(G908:H908)</f>
        <v>6824</v>
      </c>
    </row>
    <row r="909" spans="1:9" ht="12.75">
      <c r="A909" s="124" t="s">
        <v>327</v>
      </c>
      <c r="B909" s="125" t="s">
        <v>69</v>
      </c>
      <c r="C909" s="126"/>
      <c r="D909" s="126">
        <f>D862+D843+D802+D882</f>
        <v>1834</v>
      </c>
      <c r="E909" s="126"/>
      <c r="F909" s="126"/>
      <c r="G909" s="126">
        <f>G843+G862+G802+G882+G826</f>
        <v>2193</v>
      </c>
      <c r="H909" s="126"/>
      <c r="I909" s="127">
        <f>SUM(G909:H909)</f>
        <v>2193</v>
      </c>
    </row>
    <row r="910" spans="1:9" ht="12.75">
      <c r="A910" s="124" t="s">
        <v>70</v>
      </c>
      <c r="B910" s="125" t="s">
        <v>71</v>
      </c>
      <c r="C910" s="126"/>
      <c r="D910" s="126">
        <f>SUM(D911:D919)</f>
        <v>556143</v>
      </c>
      <c r="E910" s="126"/>
      <c r="F910" s="126"/>
      <c r="G910" s="126">
        <f>SUM(G911:G919)</f>
        <v>480918</v>
      </c>
      <c r="H910" s="126">
        <f>SUM(H912:H919)</f>
        <v>0</v>
      </c>
      <c r="I910" s="127">
        <f>SUM(I911:I919)</f>
        <v>480918</v>
      </c>
    </row>
    <row r="911" spans="1:9" ht="12.75">
      <c r="A911" s="124" t="s">
        <v>72</v>
      </c>
      <c r="B911" s="125" t="s">
        <v>73</v>
      </c>
      <c r="C911" s="126"/>
      <c r="D911" s="126">
        <f>D884+D864+D845+D828+D804</f>
        <v>3700</v>
      </c>
      <c r="E911" s="126"/>
      <c r="F911" s="126"/>
      <c r="G911" s="126">
        <f>G828+G864+G884+G845+G804</f>
        <v>4850</v>
      </c>
      <c r="H911" s="126"/>
      <c r="I911" s="127">
        <f>SUM(G911:H911)</f>
        <v>4850</v>
      </c>
    </row>
    <row r="912" spans="1:9" ht="12.75">
      <c r="A912" s="124" t="s">
        <v>74</v>
      </c>
      <c r="B912" s="125" t="s">
        <v>75</v>
      </c>
      <c r="C912" s="126"/>
      <c r="D912" s="126">
        <f>D846+D865+D885+D805+D894</f>
        <v>44087</v>
      </c>
      <c r="E912" s="126"/>
      <c r="F912" s="126"/>
      <c r="G912" s="126">
        <f>G846+G865+G885+G805+G894</f>
        <v>32500</v>
      </c>
      <c r="H912" s="126"/>
      <c r="I912" s="127">
        <f aca="true" t="shared" si="50" ref="I912:I920">SUM(G912:H912)</f>
        <v>32500</v>
      </c>
    </row>
    <row r="913" spans="1:9" ht="12.75">
      <c r="A913" s="124" t="s">
        <v>76</v>
      </c>
      <c r="B913" s="125" t="s">
        <v>77</v>
      </c>
      <c r="C913" s="126"/>
      <c r="D913" s="126">
        <f>D806+D847+D886+D866</f>
        <v>96569</v>
      </c>
      <c r="E913" s="126"/>
      <c r="F913" s="126"/>
      <c r="G913" s="126">
        <f>G806+G847+G886+G866</f>
        <v>74800</v>
      </c>
      <c r="H913" s="126"/>
      <c r="I913" s="127">
        <f t="shared" si="50"/>
        <v>74800</v>
      </c>
    </row>
    <row r="914" spans="1:9" ht="12.75">
      <c r="A914" s="124" t="s">
        <v>78</v>
      </c>
      <c r="B914" s="125" t="s">
        <v>79</v>
      </c>
      <c r="C914" s="126"/>
      <c r="D914" s="126">
        <f>D848+D867+D887+D807+D895+D829</f>
        <v>327812</v>
      </c>
      <c r="E914" s="126"/>
      <c r="F914" s="126"/>
      <c r="G914" s="126">
        <f>G848+G867+G887+G807+G895+G829</f>
        <v>364685</v>
      </c>
      <c r="H914" s="126"/>
      <c r="I914" s="127">
        <f t="shared" si="50"/>
        <v>364685</v>
      </c>
    </row>
    <row r="915" spans="1:9" ht="12.75">
      <c r="A915" s="124" t="s">
        <v>80</v>
      </c>
      <c r="B915" s="125" t="s">
        <v>81</v>
      </c>
      <c r="C915" s="126"/>
      <c r="D915" s="126">
        <f>D868</f>
        <v>82994</v>
      </c>
      <c r="E915" s="126"/>
      <c r="F915" s="126"/>
      <c r="G915" s="126">
        <f>G868</f>
        <v>0</v>
      </c>
      <c r="H915" s="126"/>
      <c r="I915" s="127">
        <f>SUM(G915:H915)</f>
        <v>0</v>
      </c>
    </row>
    <row r="916" spans="1:9" ht="12.75">
      <c r="A916" s="124" t="s">
        <v>268</v>
      </c>
      <c r="B916" s="125" t="s">
        <v>85</v>
      </c>
      <c r="C916" s="126"/>
      <c r="D916" s="126">
        <f>D809</f>
        <v>76</v>
      </c>
      <c r="E916" s="126"/>
      <c r="F916" s="126"/>
      <c r="G916" s="126">
        <f>G809</f>
        <v>100</v>
      </c>
      <c r="H916" s="126"/>
      <c r="I916" s="127">
        <f t="shared" si="50"/>
        <v>100</v>
      </c>
    </row>
    <row r="917" spans="1:9" ht="12.75">
      <c r="A917" s="124" t="s">
        <v>90</v>
      </c>
      <c r="B917" s="125" t="s">
        <v>91</v>
      </c>
      <c r="C917" s="126"/>
      <c r="D917" s="126">
        <f>D850+D870+D811</f>
        <v>0</v>
      </c>
      <c r="E917" s="126"/>
      <c r="F917" s="126"/>
      <c r="G917" s="126">
        <f>G850+G870+G811+G889+G830</f>
        <v>2843</v>
      </c>
      <c r="H917" s="126"/>
      <c r="I917" s="127">
        <f t="shared" si="50"/>
        <v>2843</v>
      </c>
    </row>
    <row r="918" spans="1:9" ht="12.75">
      <c r="A918" s="124" t="s">
        <v>119</v>
      </c>
      <c r="B918" s="125" t="s">
        <v>89</v>
      </c>
      <c r="C918" s="126"/>
      <c r="D918" s="126">
        <f>D888+D810+D849+D869</f>
        <v>898</v>
      </c>
      <c r="E918" s="126"/>
      <c r="F918" s="126"/>
      <c r="G918" s="126">
        <f>G888+G810+G849+G869</f>
        <v>1140</v>
      </c>
      <c r="H918" s="126"/>
      <c r="I918" s="127">
        <f t="shared" si="50"/>
        <v>1140</v>
      </c>
    </row>
    <row r="919" spans="1:9" ht="12.75">
      <c r="A919" s="124" t="s">
        <v>143</v>
      </c>
      <c r="B919" s="125" t="s">
        <v>92</v>
      </c>
      <c r="C919" s="126"/>
      <c r="D919" s="126">
        <f>D812</f>
        <v>7</v>
      </c>
      <c r="E919" s="126"/>
      <c r="F919" s="126"/>
      <c r="G919" s="126">
        <f>G812</f>
        <v>0</v>
      </c>
      <c r="H919" s="126"/>
      <c r="I919" s="127">
        <f t="shared" si="50"/>
        <v>0</v>
      </c>
    </row>
    <row r="920" spans="1:9" ht="12.75">
      <c r="A920" s="124" t="s">
        <v>96</v>
      </c>
      <c r="B920" s="125"/>
      <c r="C920" s="126"/>
      <c r="D920" s="126">
        <f>D813+D831+D871+D896+D816+D890</f>
        <v>36945</v>
      </c>
      <c r="E920" s="126"/>
      <c r="F920" s="126"/>
      <c r="G920" s="129">
        <f>G831+G871+G897+G813+G817</f>
        <v>0</v>
      </c>
      <c r="H920" s="126"/>
      <c r="I920" s="127">
        <f t="shared" si="50"/>
        <v>0</v>
      </c>
    </row>
    <row r="921" spans="1:9" ht="12.75">
      <c r="A921" s="120" t="s">
        <v>99</v>
      </c>
      <c r="B921" s="121"/>
      <c r="C921" s="126"/>
      <c r="D921" s="122">
        <f>D899+D901+D906+D910+D91+D920</f>
        <v>742841</v>
      </c>
      <c r="E921" s="122"/>
      <c r="F921" s="122"/>
      <c r="G921" s="131">
        <f>G899+G901+G906+G910+G91+G920</f>
        <v>649313</v>
      </c>
      <c r="H921" s="122"/>
      <c r="I921" s="123">
        <f>I899+I901+I906+I910+I920</f>
        <v>649313</v>
      </c>
    </row>
    <row r="922" spans="1:9" ht="12.75">
      <c r="A922" s="120" t="s">
        <v>222</v>
      </c>
      <c r="B922" s="128"/>
      <c r="C922" s="126"/>
      <c r="D922" s="126"/>
      <c r="E922" s="126"/>
      <c r="F922" s="126"/>
      <c r="G922" s="129"/>
      <c r="H922" s="126"/>
      <c r="I922" s="127"/>
    </row>
    <row r="923" spans="1:9" ht="12.75">
      <c r="A923" s="120" t="s">
        <v>252</v>
      </c>
      <c r="B923" s="125"/>
      <c r="C923" s="126"/>
      <c r="D923" s="126"/>
      <c r="E923" s="126"/>
      <c r="F923" s="126"/>
      <c r="G923" s="129"/>
      <c r="H923" s="126"/>
      <c r="I923" s="127"/>
    </row>
    <row r="924" spans="1:9" ht="12.75">
      <c r="A924" s="124" t="s">
        <v>322</v>
      </c>
      <c r="B924" s="125" t="s">
        <v>59</v>
      </c>
      <c r="C924" s="126"/>
      <c r="D924" s="126">
        <f>SUM(D925)</f>
        <v>230</v>
      </c>
      <c r="E924" s="126"/>
      <c r="F924" s="126"/>
      <c r="G924" s="126"/>
      <c r="H924" s="126"/>
      <c r="I924" s="127"/>
    </row>
    <row r="925" spans="1:9" ht="12.75">
      <c r="A925" s="124" t="s">
        <v>324</v>
      </c>
      <c r="B925" s="125" t="s">
        <v>61</v>
      </c>
      <c r="C925" s="126"/>
      <c r="D925" s="126">
        <v>230</v>
      </c>
      <c r="E925" s="126"/>
      <c r="F925" s="126"/>
      <c r="G925" s="126"/>
      <c r="H925" s="126"/>
      <c r="I925" s="127"/>
    </row>
    <row r="926" spans="1:9" ht="12.75">
      <c r="A926" s="124" t="s">
        <v>64</v>
      </c>
      <c r="B926" s="128" t="s">
        <v>65</v>
      </c>
      <c r="C926" s="126"/>
      <c r="D926" s="126">
        <f>SUM(D927:D929)</f>
        <v>11</v>
      </c>
      <c r="E926" s="126"/>
      <c r="F926" s="126"/>
      <c r="G926" s="126"/>
      <c r="H926" s="126"/>
      <c r="I926" s="127"/>
    </row>
    <row r="927" spans="1:9" ht="12.75">
      <c r="A927" s="124" t="s">
        <v>272</v>
      </c>
      <c r="B927" s="125" t="s">
        <v>66</v>
      </c>
      <c r="C927" s="126"/>
      <c r="D927" s="126">
        <v>5</v>
      </c>
      <c r="E927" s="126"/>
      <c r="F927" s="126"/>
      <c r="G927" s="126"/>
      <c r="H927" s="126"/>
      <c r="I927" s="127"/>
    </row>
    <row r="928" spans="1:9" ht="12.75">
      <c r="A928" s="124" t="s">
        <v>273</v>
      </c>
      <c r="B928" s="125" t="s">
        <v>68</v>
      </c>
      <c r="C928" s="126"/>
      <c r="D928" s="126">
        <v>4</v>
      </c>
      <c r="E928" s="126"/>
      <c r="F928" s="126"/>
      <c r="G928" s="126"/>
      <c r="H928" s="126"/>
      <c r="I928" s="127"/>
    </row>
    <row r="929" spans="1:9" ht="12.75">
      <c r="A929" s="124" t="s">
        <v>327</v>
      </c>
      <c r="B929" s="125" t="s">
        <v>69</v>
      </c>
      <c r="C929" s="126"/>
      <c r="D929" s="126">
        <v>2</v>
      </c>
      <c r="E929" s="126"/>
      <c r="F929" s="126"/>
      <c r="G929" s="126"/>
      <c r="H929" s="126"/>
      <c r="I929" s="127"/>
    </row>
    <row r="930" spans="1:9" ht="12.75">
      <c r="A930" s="124" t="s">
        <v>70</v>
      </c>
      <c r="B930" s="125" t="s">
        <v>71</v>
      </c>
      <c r="C930" s="126">
        <f>C932+C933+C934+C936</f>
        <v>2771</v>
      </c>
      <c r="D930" s="126">
        <f>SUM(D931:D938)</f>
        <v>17530</v>
      </c>
      <c r="E930" s="126"/>
      <c r="F930" s="126">
        <f>F932+F933+F934+F936</f>
        <v>3620</v>
      </c>
      <c r="G930" s="129">
        <f>SUM(G931:G936)</f>
        <v>26000</v>
      </c>
      <c r="H930" s="126"/>
      <c r="I930" s="127">
        <f>SUM(I931:I936)</f>
        <v>29620</v>
      </c>
    </row>
    <row r="931" spans="1:9" ht="12.75">
      <c r="A931" s="124" t="s">
        <v>108</v>
      </c>
      <c r="B931" s="125" t="s">
        <v>109</v>
      </c>
      <c r="C931" s="126"/>
      <c r="D931" s="126">
        <v>1775</v>
      </c>
      <c r="E931" s="126"/>
      <c r="F931" s="126"/>
      <c r="G931" s="129">
        <v>6000</v>
      </c>
      <c r="H931" s="126"/>
      <c r="I931" s="127">
        <f>SUM(G931:H931)</f>
        <v>6000</v>
      </c>
    </row>
    <row r="932" spans="1:9" ht="12.75">
      <c r="A932" s="124" t="s">
        <v>271</v>
      </c>
      <c r="B932" s="125" t="s">
        <v>75</v>
      </c>
      <c r="C932" s="126">
        <v>1750</v>
      </c>
      <c r="D932" s="126">
        <v>4372</v>
      </c>
      <c r="E932" s="126"/>
      <c r="F932" s="126"/>
      <c r="G932" s="129">
        <v>1800</v>
      </c>
      <c r="H932" s="126"/>
      <c r="I932" s="127">
        <f>SUM(F932:H932)</f>
        <v>1800</v>
      </c>
    </row>
    <row r="933" spans="1:9" ht="12.75">
      <c r="A933" s="124" t="s">
        <v>270</v>
      </c>
      <c r="B933" s="125" t="s">
        <v>77</v>
      </c>
      <c r="C933" s="126">
        <v>35</v>
      </c>
      <c r="D933" s="126">
        <v>3009</v>
      </c>
      <c r="E933" s="126"/>
      <c r="F933" s="126"/>
      <c r="G933" s="129">
        <v>2900</v>
      </c>
      <c r="H933" s="126"/>
      <c r="I933" s="127">
        <f>SUM(G933:H933)</f>
        <v>2900</v>
      </c>
    </row>
    <row r="934" spans="1:9" ht="12.75">
      <c r="A934" s="124" t="s">
        <v>269</v>
      </c>
      <c r="B934" s="125" t="s">
        <v>79</v>
      </c>
      <c r="C934" s="126">
        <v>730</v>
      </c>
      <c r="D934" s="126">
        <v>7218</v>
      </c>
      <c r="E934" s="126"/>
      <c r="F934" s="126">
        <v>3620</v>
      </c>
      <c r="G934" s="129">
        <v>15300</v>
      </c>
      <c r="H934" s="126"/>
      <c r="I934" s="127">
        <f>SUM(F934:G934)</f>
        <v>18920</v>
      </c>
    </row>
    <row r="935" spans="1:9" ht="12.75">
      <c r="A935" s="124" t="s">
        <v>268</v>
      </c>
      <c r="B935" s="125" t="s">
        <v>85</v>
      </c>
      <c r="C935" s="126"/>
      <c r="D935" s="126">
        <v>276</v>
      </c>
      <c r="E935" s="126"/>
      <c r="F935" s="126"/>
      <c r="G935" s="129"/>
      <c r="H935" s="126"/>
      <c r="I935" s="127">
        <f>SUM(G935:H935)</f>
        <v>0</v>
      </c>
    </row>
    <row r="936" spans="1:9" ht="12.75">
      <c r="A936" s="124" t="s">
        <v>267</v>
      </c>
      <c r="B936" s="125" t="s">
        <v>89</v>
      </c>
      <c r="C936" s="126">
        <v>256</v>
      </c>
      <c r="D936" s="126"/>
      <c r="E936" s="126"/>
      <c r="F936" s="126"/>
      <c r="G936" s="126"/>
      <c r="H936" s="126"/>
      <c r="I936" s="127">
        <f>SUM(F936:H936)</f>
        <v>0</v>
      </c>
    </row>
    <row r="937" spans="1:9" ht="12.75">
      <c r="A937" s="124" t="s">
        <v>143</v>
      </c>
      <c r="B937" s="125" t="s">
        <v>92</v>
      </c>
      <c r="C937" s="126"/>
      <c r="D937" s="126">
        <v>200</v>
      </c>
      <c r="E937" s="126"/>
      <c r="F937" s="126"/>
      <c r="G937" s="126"/>
      <c r="H937" s="126"/>
      <c r="I937" s="127"/>
    </row>
    <row r="938" spans="1:9" ht="12.75">
      <c r="A938" s="124" t="s">
        <v>121</v>
      </c>
      <c r="B938" s="125" t="s">
        <v>93</v>
      </c>
      <c r="C938" s="126"/>
      <c r="D938" s="126">
        <v>680</v>
      </c>
      <c r="E938" s="126"/>
      <c r="F938" s="126"/>
      <c r="G938" s="126"/>
      <c r="H938" s="126"/>
      <c r="I938" s="127"/>
    </row>
    <row r="939" spans="1:9" ht="12.75">
      <c r="A939" s="124" t="s">
        <v>96</v>
      </c>
      <c r="B939" s="125"/>
      <c r="C939" s="126"/>
      <c r="D939" s="126"/>
      <c r="E939" s="126"/>
      <c r="F939" s="126"/>
      <c r="G939" s="126"/>
      <c r="H939" s="126"/>
      <c r="I939" s="127"/>
    </row>
    <row r="940" spans="1:9" ht="12.75">
      <c r="A940" s="120" t="s">
        <v>97</v>
      </c>
      <c r="B940" s="121"/>
      <c r="C940" s="122">
        <f>C930</f>
        <v>2771</v>
      </c>
      <c r="D940" s="122">
        <f>D924+D930+D926+D939</f>
        <v>17771</v>
      </c>
      <c r="E940" s="122"/>
      <c r="F940" s="122">
        <f>F924+F930+F926</f>
        <v>3620</v>
      </c>
      <c r="G940" s="122">
        <f>G924+G930+G926</f>
        <v>26000</v>
      </c>
      <c r="H940" s="122"/>
      <c r="I940" s="123">
        <f>SUM(F940:G940)</f>
        <v>29620</v>
      </c>
    </row>
    <row r="941" spans="1:9" ht="12.75">
      <c r="A941" s="120" t="s">
        <v>117</v>
      </c>
      <c r="B941" s="125"/>
      <c r="C941" s="126"/>
      <c r="D941" s="126"/>
      <c r="E941" s="126"/>
      <c r="F941" s="126"/>
      <c r="G941" s="126"/>
      <c r="H941" s="126"/>
      <c r="I941" s="127"/>
    </row>
    <row r="942" spans="1:9" ht="12.75">
      <c r="A942" s="120" t="s">
        <v>202</v>
      </c>
      <c r="B942" s="125"/>
      <c r="C942" s="126"/>
      <c r="D942" s="126"/>
      <c r="E942" s="126"/>
      <c r="F942" s="126"/>
      <c r="G942" s="126"/>
      <c r="H942" s="126"/>
      <c r="I942" s="127"/>
    </row>
    <row r="943" spans="1:9" ht="12.75">
      <c r="A943" s="124" t="s">
        <v>396</v>
      </c>
      <c r="B943" s="125" t="s">
        <v>42</v>
      </c>
      <c r="C943" s="126">
        <v>144400</v>
      </c>
      <c r="D943" s="126"/>
      <c r="E943" s="126">
        <v>2000</v>
      </c>
      <c r="F943" s="126">
        <v>159911</v>
      </c>
      <c r="G943" s="126"/>
      <c r="H943" s="126"/>
      <c r="I943" s="127">
        <f>SUM(F943:H943)</f>
        <v>159911</v>
      </c>
    </row>
    <row r="944" spans="1:9" ht="12.75">
      <c r="A944" s="124" t="s">
        <v>96</v>
      </c>
      <c r="B944" s="125"/>
      <c r="C944" s="126"/>
      <c r="D944" s="126"/>
      <c r="E944" s="126"/>
      <c r="F944" s="126"/>
      <c r="G944" s="126"/>
      <c r="H944" s="126"/>
      <c r="I944" s="127"/>
    </row>
    <row r="945" spans="1:9" ht="12.75">
      <c r="A945" s="120" t="s">
        <v>97</v>
      </c>
      <c r="B945" s="121"/>
      <c r="C945" s="122">
        <f>C943+C944</f>
        <v>144400</v>
      </c>
      <c r="D945" s="122"/>
      <c r="E945" s="122">
        <f>E943</f>
        <v>2000</v>
      </c>
      <c r="F945" s="122">
        <f>F943</f>
        <v>159911</v>
      </c>
      <c r="G945" s="122"/>
      <c r="H945" s="122">
        <f>H943</f>
        <v>0</v>
      </c>
      <c r="I945" s="123">
        <f>SUM(F945:H945)</f>
        <v>159911</v>
      </c>
    </row>
    <row r="946" spans="1:9" ht="12.75">
      <c r="A946" s="120" t="s">
        <v>397</v>
      </c>
      <c r="B946" s="125"/>
      <c r="C946" s="126"/>
      <c r="D946" s="126"/>
      <c r="E946" s="126"/>
      <c r="F946" s="126"/>
      <c r="G946" s="126"/>
      <c r="H946" s="126"/>
      <c r="I946" s="127"/>
    </row>
    <row r="947" spans="1:9" ht="12.75">
      <c r="A947" s="124" t="s">
        <v>55</v>
      </c>
      <c r="B947" s="125" t="s">
        <v>56</v>
      </c>
      <c r="C947" s="126"/>
      <c r="D947" s="126">
        <f>D948</f>
        <v>6638</v>
      </c>
      <c r="E947" s="126"/>
      <c r="F947" s="126"/>
      <c r="G947" s="126">
        <f>G948</f>
        <v>6696</v>
      </c>
      <c r="H947" s="126"/>
      <c r="I947" s="127">
        <f>I948</f>
        <v>6696</v>
      </c>
    </row>
    <row r="948" spans="1:9" ht="12.75">
      <c r="A948" s="124" t="s">
        <v>280</v>
      </c>
      <c r="B948" s="125" t="s">
        <v>57</v>
      </c>
      <c r="C948" s="126"/>
      <c r="D948" s="126">
        <v>6638</v>
      </c>
      <c r="E948" s="126"/>
      <c r="F948" s="126"/>
      <c r="G948" s="126">
        <v>6696</v>
      </c>
      <c r="H948" s="126"/>
      <c r="I948" s="127">
        <f>SUM(G948:H948)</f>
        <v>6696</v>
      </c>
    </row>
    <row r="949" spans="1:9" ht="12.75">
      <c r="A949" s="124" t="s">
        <v>322</v>
      </c>
      <c r="B949" s="125" t="s">
        <v>59</v>
      </c>
      <c r="C949" s="126"/>
      <c r="D949" s="126">
        <f>SUM(D950:D952)</f>
        <v>153</v>
      </c>
      <c r="E949" s="126"/>
      <c r="F949" s="126"/>
      <c r="G949" s="126">
        <f>SUM(G950:G952)</f>
        <v>200</v>
      </c>
      <c r="H949" s="126"/>
      <c r="I949" s="127">
        <f>SUM(I950:I952)</f>
        <v>200</v>
      </c>
    </row>
    <row r="950" spans="1:9" ht="12.75">
      <c r="A950" s="124" t="s">
        <v>324</v>
      </c>
      <c r="B950" s="125" t="s">
        <v>61</v>
      </c>
      <c r="C950" s="126"/>
      <c r="D950" s="126">
        <v>103</v>
      </c>
      <c r="E950" s="126"/>
      <c r="F950" s="126"/>
      <c r="G950" s="126">
        <v>200</v>
      </c>
      <c r="H950" s="126"/>
      <c r="I950" s="127">
        <f>SUM(G950:H950)</f>
        <v>200</v>
      </c>
    </row>
    <row r="951" spans="1:9" ht="12.75">
      <c r="A951" s="124" t="s">
        <v>325</v>
      </c>
      <c r="B951" s="125" t="s">
        <v>142</v>
      </c>
      <c r="C951" s="126"/>
      <c r="D951" s="126">
        <v>50</v>
      </c>
      <c r="E951" s="126"/>
      <c r="F951" s="126"/>
      <c r="G951" s="126"/>
      <c r="H951" s="126"/>
      <c r="I951" s="127">
        <f>SUM(G951:H951)</f>
        <v>0</v>
      </c>
    </row>
    <row r="952" spans="1:9" ht="12.75">
      <c r="A952" s="124" t="s">
        <v>263</v>
      </c>
      <c r="B952" s="125" t="s">
        <v>63</v>
      </c>
      <c r="C952" s="126"/>
      <c r="D952" s="126"/>
      <c r="E952" s="126"/>
      <c r="F952" s="126"/>
      <c r="G952" s="126"/>
      <c r="H952" s="126"/>
      <c r="I952" s="127">
        <f>SUM(G952:H952)</f>
        <v>0</v>
      </c>
    </row>
    <row r="953" spans="1:9" ht="12.75">
      <c r="A953" s="124" t="s">
        <v>64</v>
      </c>
      <c r="B953" s="128" t="s">
        <v>65</v>
      </c>
      <c r="C953" s="126"/>
      <c r="D953" s="126">
        <f>D954+D955+D956</f>
        <v>1202</v>
      </c>
      <c r="E953" s="126"/>
      <c r="F953" s="126"/>
      <c r="G953" s="126">
        <f>G954+G955+G956</f>
        <v>1212</v>
      </c>
      <c r="H953" s="126"/>
      <c r="I953" s="127">
        <f>I954+I955+I956</f>
        <v>1212</v>
      </c>
    </row>
    <row r="954" spans="1:9" ht="12.75">
      <c r="A954" s="124" t="s">
        <v>219</v>
      </c>
      <c r="B954" s="125" t="s">
        <v>66</v>
      </c>
      <c r="C954" s="126"/>
      <c r="D954" s="126">
        <v>697</v>
      </c>
      <c r="E954" s="126"/>
      <c r="F954" s="126"/>
      <c r="G954" s="126">
        <v>691</v>
      </c>
      <c r="H954" s="126"/>
      <c r="I954" s="127">
        <f>SUM(G954:H954)</f>
        <v>691</v>
      </c>
    </row>
    <row r="955" spans="1:9" ht="12.75">
      <c r="A955" s="124" t="s">
        <v>67</v>
      </c>
      <c r="B955" s="125" t="s">
        <v>68</v>
      </c>
      <c r="C955" s="126"/>
      <c r="D955" s="126">
        <v>319</v>
      </c>
      <c r="E955" s="126"/>
      <c r="F955" s="126"/>
      <c r="G955" s="126">
        <v>321</v>
      </c>
      <c r="H955" s="126"/>
      <c r="I955" s="127">
        <f>SUM(G955:H955)</f>
        <v>321</v>
      </c>
    </row>
    <row r="956" spans="1:9" ht="12.75">
      <c r="A956" s="124" t="s">
        <v>327</v>
      </c>
      <c r="B956" s="125" t="s">
        <v>69</v>
      </c>
      <c r="C956" s="126"/>
      <c r="D956" s="126">
        <v>186</v>
      </c>
      <c r="E956" s="126"/>
      <c r="F956" s="126"/>
      <c r="G956" s="126">
        <v>200</v>
      </c>
      <c r="H956" s="126"/>
      <c r="I956" s="127">
        <f>SUM(G956:H956)</f>
        <v>200</v>
      </c>
    </row>
    <row r="957" spans="1:9" ht="12.75">
      <c r="A957" s="124" t="s">
        <v>70</v>
      </c>
      <c r="B957" s="125" t="s">
        <v>71</v>
      </c>
      <c r="C957" s="126">
        <f>C961</f>
        <v>0</v>
      </c>
      <c r="D957" s="126">
        <f>SUM(D958:D965)</f>
        <v>2741</v>
      </c>
      <c r="E957" s="126"/>
      <c r="F957" s="126"/>
      <c r="G957" s="126">
        <f>SUM(G958:G965)</f>
        <v>3508</v>
      </c>
      <c r="H957" s="126"/>
      <c r="I957" s="127">
        <f>SUM(I958:I965)</f>
        <v>3508</v>
      </c>
    </row>
    <row r="958" spans="1:9" ht="12.75">
      <c r="A958" s="124" t="s">
        <v>495</v>
      </c>
      <c r="B958" s="125" t="s">
        <v>73</v>
      </c>
      <c r="C958" s="126"/>
      <c r="D958" s="126">
        <v>250</v>
      </c>
      <c r="E958" s="126"/>
      <c r="F958" s="126"/>
      <c r="G958" s="126">
        <v>250</v>
      </c>
      <c r="H958" s="126"/>
      <c r="I958" s="127">
        <f>SUM(G958:H958)</f>
        <v>250</v>
      </c>
    </row>
    <row r="959" spans="1:9" ht="12.75">
      <c r="A959" s="124" t="s">
        <v>74</v>
      </c>
      <c r="B959" s="125" t="s">
        <v>75</v>
      </c>
      <c r="C959" s="126"/>
      <c r="D959" s="126">
        <v>276</v>
      </c>
      <c r="E959" s="126"/>
      <c r="F959" s="126"/>
      <c r="G959" s="126">
        <v>300</v>
      </c>
      <c r="H959" s="126"/>
      <c r="I959" s="127">
        <f>SUM(G959:H959)</f>
        <v>300</v>
      </c>
    </row>
    <row r="960" spans="1:9" ht="12.75">
      <c r="A960" s="124" t="s">
        <v>76</v>
      </c>
      <c r="B960" s="125" t="s">
        <v>77</v>
      </c>
      <c r="C960" s="126"/>
      <c r="D960" s="126">
        <v>1023</v>
      </c>
      <c r="E960" s="126"/>
      <c r="F960" s="126"/>
      <c r="G960" s="126">
        <v>1000</v>
      </c>
      <c r="H960" s="126"/>
      <c r="I960" s="127">
        <f>SUM(G960:H960)</f>
        <v>1000</v>
      </c>
    </row>
    <row r="961" spans="1:9" ht="12.75">
      <c r="A961" s="124" t="s">
        <v>78</v>
      </c>
      <c r="B961" s="125" t="s">
        <v>79</v>
      </c>
      <c r="C961" s="126"/>
      <c r="D961" s="126">
        <v>1093</v>
      </c>
      <c r="E961" s="126"/>
      <c r="F961" s="126"/>
      <c r="G961" s="126">
        <v>1400</v>
      </c>
      <c r="H961" s="126"/>
      <c r="I961" s="127">
        <f>SUM(G961:H961)</f>
        <v>1400</v>
      </c>
    </row>
    <row r="962" spans="1:9" ht="12.75">
      <c r="A962" s="124" t="s">
        <v>80</v>
      </c>
      <c r="B962" s="125" t="s">
        <v>81</v>
      </c>
      <c r="C962" s="126"/>
      <c r="D962" s="126"/>
      <c r="E962" s="126"/>
      <c r="F962" s="126"/>
      <c r="G962" s="126">
        <v>300</v>
      </c>
      <c r="H962" s="126"/>
      <c r="I962" s="127">
        <f>SUM(G962:H962)</f>
        <v>300</v>
      </c>
    </row>
    <row r="963" spans="1:9" ht="12.75">
      <c r="A963" s="124" t="s">
        <v>268</v>
      </c>
      <c r="B963" s="125" t="s">
        <v>85</v>
      </c>
      <c r="C963" s="126"/>
      <c r="D963" s="126"/>
      <c r="E963" s="126"/>
      <c r="F963" s="126"/>
      <c r="G963" s="126"/>
      <c r="H963" s="126"/>
      <c r="I963" s="127"/>
    </row>
    <row r="964" spans="1:9" ht="12.75">
      <c r="A964" s="124" t="s">
        <v>119</v>
      </c>
      <c r="B964" s="125" t="s">
        <v>89</v>
      </c>
      <c r="C964" s="126"/>
      <c r="D964" s="126">
        <v>99</v>
      </c>
      <c r="E964" s="126"/>
      <c r="F964" s="126"/>
      <c r="G964" s="126">
        <v>100</v>
      </c>
      <c r="H964" s="126"/>
      <c r="I964" s="127">
        <f>SUM(G964:H964)</f>
        <v>100</v>
      </c>
    </row>
    <row r="965" spans="1:9" ht="12.75">
      <c r="A965" s="124" t="s">
        <v>90</v>
      </c>
      <c r="B965" s="125" t="s">
        <v>91</v>
      </c>
      <c r="C965" s="126"/>
      <c r="D965" s="126"/>
      <c r="E965" s="126"/>
      <c r="F965" s="126"/>
      <c r="G965" s="126">
        <v>158</v>
      </c>
      <c r="H965" s="126"/>
      <c r="I965" s="127">
        <f>SUM(G965:H965)</f>
        <v>158</v>
      </c>
    </row>
    <row r="966" spans="1:9" ht="12.75">
      <c r="A966" s="120" t="s">
        <v>97</v>
      </c>
      <c r="B966" s="121"/>
      <c r="C966" s="126">
        <f>C957</f>
        <v>0</v>
      </c>
      <c r="D966" s="122">
        <f>D947+D953+D957+D949</f>
        <v>10734</v>
      </c>
      <c r="E966" s="122"/>
      <c r="F966" s="122"/>
      <c r="G966" s="122">
        <f>G947+G953+G957+G949</f>
        <v>11616</v>
      </c>
      <c r="H966" s="122"/>
      <c r="I966" s="123">
        <f>I947+I953+I957+I949</f>
        <v>11616</v>
      </c>
    </row>
    <row r="967" spans="1:9" ht="12.75">
      <c r="A967" s="120" t="s">
        <v>253</v>
      </c>
      <c r="B967" s="125"/>
      <c r="C967" s="126"/>
      <c r="D967" s="126"/>
      <c r="E967" s="126"/>
      <c r="F967" s="126"/>
      <c r="G967" s="126"/>
      <c r="H967" s="126"/>
      <c r="I967" s="127"/>
    </row>
    <row r="968" spans="1:9" ht="12.75">
      <c r="A968" s="124" t="s">
        <v>55</v>
      </c>
      <c r="B968" s="125" t="s">
        <v>56</v>
      </c>
      <c r="C968" s="126"/>
      <c r="D968" s="126">
        <f>D969</f>
        <v>9351</v>
      </c>
      <c r="E968" s="126"/>
      <c r="F968" s="126"/>
      <c r="G968" s="129">
        <f>G969</f>
        <v>4908</v>
      </c>
      <c r="H968" s="126"/>
      <c r="I968" s="127">
        <f>I969</f>
        <v>4908</v>
      </c>
    </row>
    <row r="969" spans="1:9" ht="12.75">
      <c r="A969" s="124" t="s">
        <v>280</v>
      </c>
      <c r="B969" s="125" t="s">
        <v>57</v>
      </c>
      <c r="C969" s="126"/>
      <c r="D969" s="126">
        <v>9351</v>
      </c>
      <c r="E969" s="126"/>
      <c r="F969" s="126"/>
      <c r="G969" s="129">
        <v>4908</v>
      </c>
      <c r="H969" s="126"/>
      <c r="I969" s="127">
        <f>SUM(G969:H969)</f>
        <v>4908</v>
      </c>
    </row>
    <row r="970" spans="1:9" ht="12.75">
      <c r="A970" s="124" t="s">
        <v>322</v>
      </c>
      <c r="B970" s="125" t="s">
        <v>59</v>
      </c>
      <c r="C970" s="126"/>
      <c r="D970" s="126">
        <f>SUM(D971:D973)</f>
        <v>447</v>
      </c>
      <c r="E970" s="126"/>
      <c r="F970" s="126"/>
      <c r="G970" s="129">
        <f>SUM(G971:G972)</f>
        <v>0</v>
      </c>
      <c r="H970" s="126">
        <f>SUM(H971:H972)</f>
        <v>0</v>
      </c>
      <c r="I970" s="127">
        <f>SUM(I971:I972)</f>
        <v>0</v>
      </c>
    </row>
    <row r="971" spans="1:9" ht="12.75">
      <c r="A971" s="124" t="s">
        <v>324</v>
      </c>
      <c r="B971" s="125" t="s">
        <v>61</v>
      </c>
      <c r="C971" s="126"/>
      <c r="D971" s="126">
        <v>373</v>
      </c>
      <c r="E971" s="126"/>
      <c r="F971" s="126"/>
      <c r="G971" s="129"/>
      <c r="H971" s="126"/>
      <c r="I971" s="127">
        <f>SUM(G971:H971)</f>
        <v>0</v>
      </c>
    </row>
    <row r="972" spans="1:9" ht="12.75">
      <c r="A972" s="124" t="s">
        <v>325</v>
      </c>
      <c r="B972" s="125" t="s">
        <v>142</v>
      </c>
      <c r="C972" s="126"/>
      <c r="D972" s="126">
        <v>35</v>
      </c>
      <c r="E972" s="126"/>
      <c r="F972" s="126"/>
      <c r="G972" s="129"/>
      <c r="H972" s="126"/>
      <c r="I972" s="127">
        <f>SUM(G972:H972)</f>
        <v>0</v>
      </c>
    </row>
    <row r="973" spans="1:9" ht="12.75">
      <c r="A973" s="124" t="s">
        <v>263</v>
      </c>
      <c r="B973" s="125" t="s">
        <v>63</v>
      </c>
      <c r="C973" s="126"/>
      <c r="D973" s="126">
        <v>39</v>
      </c>
      <c r="E973" s="126"/>
      <c r="F973" s="126"/>
      <c r="G973" s="129"/>
      <c r="H973" s="126"/>
      <c r="I973" s="127"/>
    </row>
    <row r="974" spans="1:9" ht="12.75">
      <c r="A974" s="124" t="s">
        <v>64</v>
      </c>
      <c r="B974" s="128" t="s">
        <v>65</v>
      </c>
      <c r="C974" s="126"/>
      <c r="D974" s="126">
        <f>D975+D976+D977</f>
        <v>1546</v>
      </c>
      <c r="E974" s="126"/>
      <c r="F974" s="126"/>
      <c r="G974" s="129">
        <f>G975+G976+G977</f>
        <v>889</v>
      </c>
      <c r="H974" s="126"/>
      <c r="I974" s="127">
        <f>I975+I976+I977</f>
        <v>889</v>
      </c>
    </row>
    <row r="975" spans="1:9" ht="12.75">
      <c r="A975" s="124" t="s">
        <v>219</v>
      </c>
      <c r="B975" s="125" t="s">
        <v>66</v>
      </c>
      <c r="C975" s="126"/>
      <c r="D975" s="126">
        <v>1135</v>
      </c>
      <c r="E975" s="126"/>
      <c r="F975" s="126"/>
      <c r="G975" s="129">
        <v>653</v>
      </c>
      <c r="H975" s="126"/>
      <c r="I975" s="127">
        <f>SUM(G975:H975)</f>
        <v>653</v>
      </c>
    </row>
    <row r="976" spans="1:9" ht="12.75">
      <c r="A976" s="124" t="s">
        <v>67</v>
      </c>
      <c r="B976" s="125" t="s">
        <v>68</v>
      </c>
      <c r="C976" s="126"/>
      <c r="D976" s="126">
        <v>411</v>
      </c>
      <c r="E976" s="126"/>
      <c r="F976" s="126"/>
      <c r="G976" s="129">
        <v>236</v>
      </c>
      <c r="H976" s="126"/>
      <c r="I976" s="127">
        <f>SUM(G976:H976)</f>
        <v>236</v>
      </c>
    </row>
    <row r="977" spans="1:9" ht="12.75">
      <c r="A977" s="124" t="s">
        <v>327</v>
      </c>
      <c r="B977" s="125" t="s">
        <v>69</v>
      </c>
      <c r="C977" s="126"/>
      <c r="D977" s="126"/>
      <c r="E977" s="126"/>
      <c r="F977" s="126"/>
      <c r="G977" s="129"/>
      <c r="H977" s="126"/>
      <c r="I977" s="127">
        <f>SUM(G977:H977)</f>
        <v>0</v>
      </c>
    </row>
    <row r="978" spans="1:9" ht="12.75">
      <c r="A978" s="124" t="s">
        <v>70</v>
      </c>
      <c r="B978" s="125" t="s">
        <v>71</v>
      </c>
      <c r="C978" s="126"/>
      <c r="D978" s="126">
        <f>SUM(D979:D985)</f>
        <v>691</v>
      </c>
      <c r="E978" s="126"/>
      <c r="F978" s="126"/>
      <c r="G978" s="129">
        <f>SUM(G979:G985)</f>
        <v>1848</v>
      </c>
      <c r="H978" s="126"/>
      <c r="I978" s="127">
        <f>SUM(I979:I985)</f>
        <v>1848</v>
      </c>
    </row>
    <row r="979" spans="1:9" ht="12.75">
      <c r="A979" s="124" t="s">
        <v>72</v>
      </c>
      <c r="B979" s="125" t="s">
        <v>73</v>
      </c>
      <c r="C979" s="126"/>
      <c r="D979" s="126">
        <v>250</v>
      </c>
      <c r="E979" s="126"/>
      <c r="F979" s="126"/>
      <c r="G979" s="129">
        <v>250</v>
      </c>
      <c r="H979" s="126"/>
      <c r="I979" s="127">
        <f aca="true" t="shared" si="51" ref="I979:I985">SUM(G979:H979)</f>
        <v>250</v>
      </c>
    </row>
    <row r="980" spans="1:9" ht="12.75">
      <c r="A980" s="124" t="s">
        <v>74</v>
      </c>
      <c r="B980" s="125" t="s">
        <v>75</v>
      </c>
      <c r="C980" s="126"/>
      <c r="D980" s="126"/>
      <c r="E980" s="126"/>
      <c r="F980" s="126"/>
      <c r="G980" s="129">
        <v>1000</v>
      </c>
      <c r="H980" s="126"/>
      <c r="I980" s="127">
        <f t="shared" si="51"/>
        <v>1000</v>
      </c>
    </row>
    <row r="981" spans="1:9" ht="12.75">
      <c r="A981" s="124" t="s">
        <v>238</v>
      </c>
      <c r="B981" s="125" t="s">
        <v>77</v>
      </c>
      <c r="C981" s="126"/>
      <c r="D981" s="126"/>
      <c r="E981" s="126"/>
      <c r="F981" s="126"/>
      <c r="G981" s="129">
        <v>500</v>
      </c>
      <c r="H981" s="126"/>
      <c r="I981" s="127">
        <f t="shared" si="51"/>
        <v>500</v>
      </c>
    </row>
    <row r="982" spans="1:9" ht="12.75">
      <c r="A982" s="124" t="s">
        <v>78</v>
      </c>
      <c r="B982" s="125" t="s">
        <v>79</v>
      </c>
      <c r="C982" s="126"/>
      <c r="D982" s="126">
        <v>405</v>
      </c>
      <c r="E982" s="126"/>
      <c r="F982" s="126"/>
      <c r="G982" s="129"/>
      <c r="H982" s="126"/>
      <c r="I982" s="127">
        <f t="shared" si="51"/>
        <v>0</v>
      </c>
    </row>
    <row r="983" spans="1:9" ht="12.75">
      <c r="A983" s="124" t="s">
        <v>218</v>
      </c>
      <c r="B983" s="125" t="s">
        <v>85</v>
      </c>
      <c r="C983" s="126"/>
      <c r="D983" s="126"/>
      <c r="E983" s="126"/>
      <c r="F983" s="126"/>
      <c r="G983" s="131"/>
      <c r="H983" s="126"/>
      <c r="I983" s="127">
        <f t="shared" si="51"/>
        <v>0</v>
      </c>
    </row>
    <row r="984" spans="1:9" ht="12.75">
      <c r="A984" s="124" t="s">
        <v>119</v>
      </c>
      <c r="B984" s="125" t="s">
        <v>89</v>
      </c>
      <c r="C984" s="126"/>
      <c r="D984" s="126">
        <v>36</v>
      </c>
      <c r="E984" s="126"/>
      <c r="F984" s="126"/>
      <c r="G984" s="129"/>
      <c r="H984" s="126"/>
      <c r="I984" s="127">
        <f t="shared" si="51"/>
        <v>0</v>
      </c>
    </row>
    <row r="985" spans="1:9" ht="12.75">
      <c r="A985" s="124" t="s">
        <v>90</v>
      </c>
      <c r="B985" s="125" t="s">
        <v>91</v>
      </c>
      <c r="C985" s="126"/>
      <c r="D985" s="126"/>
      <c r="E985" s="126"/>
      <c r="F985" s="126"/>
      <c r="G985" s="129">
        <v>98</v>
      </c>
      <c r="H985" s="126"/>
      <c r="I985" s="127">
        <f t="shared" si="51"/>
        <v>98</v>
      </c>
    </row>
    <row r="986" spans="1:9" ht="12.75">
      <c r="A986" s="120" t="s">
        <v>97</v>
      </c>
      <c r="B986" s="121"/>
      <c r="C986" s="126"/>
      <c r="D986" s="122">
        <f>D968+D974+D978+D970</f>
        <v>12035</v>
      </c>
      <c r="E986" s="122"/>
      <c r="F986" s="122"/>
      <c r="G986" s="131">
        <f>G968+G974+G978+G970</f>
        <v>7645</v>
      </c>
      <c r="H986" s="122"/>
      <c r="I986" s="123">
        <f>I968+I974+I978+I970</f>
        <v>7645</v>
      </c>
    </row>
    <row r="987" spans="1:9" ht="12.75">
      <c r="A987" s="120" t="s">
        <v>254</v>
      </c>
      <c r="B987" s="125"/>
      <c r="C987" s="126"/>
      <c r="D987" s="126"/>
      <c r="E987" s="126"/>
      <c r="F987" s="126"/>
      <c r="G987" s="126"/>
      <c r="H987" s="126"/>
      <c r="I987" s="127"/>
    </row>
    <row r="988" spans="1:9" ht="12.75">
      <c r="A988" s="124" t="s">
        <v>55</v>
      </c>
      <c r="B988" s="125" t="s">
        <v>56</v>
      </c>
      <c r="C988" s="126"/>
      <c r="D988" s="126">
        <f>D989</f>
        <v>13681</v>
      </c>
      <c r="E988" s="126"/>
      <c r="F988" s="126"/>
      <c r="G988" s="126">
        <f>G989</f>
        <v>15308</v>
      </c>
      <c r="H988" s="126"/>
      <c r="I988" s="127">
        <f>I989</f>
        <v>15308</v>
      </c>
    </row>
    <row r="989" spans="1:9" ht="12.75">
      <c r="A989" s="124" t="s">
        <v>280</v>
      </c>
      <c r="B989" s="125" t="s">
        <v>57</v>
      </c>
      <c r="C989" s="126"/>
      <c r="D989" s="126">
        <v>13681</v>
      </c>
      <c r="E989" s="126"/>
      <c r="F989" s="126"/>
      <c r="G989" s="126">
        <v>15308</v>
      </c>
      <c r="H989" s="126"/>
      <c r="I989" s="127">
        <f>SUM(G989:H989)</f>
        <v>15308</v>
      </c>
    </row>
    <row r="990" spans="1:9" ht="12.75">
      <c r="A990" s="124" t="s">
        <v>322</v>
      </c>
      <c r="B990" s="125" t="s">
        <v>59</v>
      </c>
      <c r="C990" s="126"/>
      <c r="D990" s="126">
        <f>SUM(D991:D992)</f>
        <v>849</v>
      </c>
      <c r="E990" s="126"/>
      <c r="F990" s="126"/>
      <c r="G990" s="126">
        <f>SUM(G991:G992)</f>
        <v>1000</v>
      </c>
      <c r="H990" s="126">
        <f>SUM(H991:H992)</f>
        <v>0</v>
      </c>
      <c r="I990" s="127">
        <f>SUM(I991:I992)</f>
        <v>1000</v>
      </c>
    </row>
    <row r="991" spans="1:9" ht="12.75">
      <c r="A991" s="124" t="s">
        <v>324</v>
      </c>
      <c r="B991" s="125" t="s">
        <v>61</v>
      </c>
      <c r="C991" s="126"/>
      <c r="D991" s="126">
        <v>849</v>
      </c>
      <c r="E991" s="126"/>
      <c r="F991" s="126"/>
      <c r="G991" s="126">
        <v>1000</v>
      </c>
      <c r="H991" s="126"/>
      <c r="I991" s="127">
        <f>SUM(G991:H991)</f>
        <v>1000</v>
      </c>
    </row>
    <row r="992" spans="1:9" ht="12.75">
      <c r="A992" s="124" t="s">
        <v>325</v>
      </c>
      <c r="B992" s="125" t="s">
        <v>142</v>
      </c>
      <c r="C992" s="126"/>
      <c r="D992" s="126"/>
      <c r="E992" s="126"/>
      <c r="F992" s="126"/>
      <c r="G992" s="126"/>
      <c r="H992" s="126"/>
      <c r="I992" s="127">
        <f>SUM(G992:H992)</f>
        <v>0</v>
      </c>
    </row>
    <row r="993" spans="1:9" ht="12.75">
      <c r="A993" s="124" t="s">
        <v>64</v>
      </c>
      <c r="B993" s="128" t="s">
        <v>65</v>
      </c>
      <c r="C993" s="126"/>
      <c r="D993" s="126">
        <f>D994+D995+D996</f>
        <v>2501</v>
      </c>
      <c r="E993" s="126"/>
      <c r="F993" s="126"/>
      <c r="G993" s="126">
        <f>SUM(G994:G996)</f>
        <v>2771</v>
      </c>
      <c r="H993" s="126"/>
      <c r="I993" s="127">
        <f>I994+I995+I996</f>
        <v>2771</v>
      </c>
    </row>
    <row r="994" spans="1:9" ht="12.75">
      <c r="A994" s="124" t="s">
        <v>219</v>
      </c>
      <c r="B994" s="125" t="s">
        <v>66</v>
      </c>
      <c r="C994" s="126"/>
      <c r="D994" s="126">
        <v>1823</v>
      </c>
      <c r="E994" s="126"/>
      <c r="F994" s="126"/>
      <c r="G994" s="126">
        <v>2036</v>
      </c>
      <c r="H994" s="126"/>
      <c r="I994" s="127">
        <f>SUM(G994:H994)</f>
        <v>2036</v>
      </c>
    </row>
    <row r="995" spans="1:9" ht="12.75">
      <c r="A995" s="124" t="s">
        <v>67</v>
      </c>
      <c r="B995" s="125" t="s">
        <v>68</v>
      </c>
      <c r="C995" s="126"/>
      <c r="D995" s="126">
        <v>676</v>
      </c>
      <c r="E995" s="126"/>
      <c r="F995" s="126"/>
      <c r="G995" s="126">
        <v>735</v>
      </c>
      <c r="H995" s="126"/>
      <c r="I995" s="127">
        <f>SUM(G995:H995)</f>
        <v>735</v>
      </c>
    </row>
    <row r="996" spans="1:9" ht="12.75">
      <c r="A996" s="124" t="s">
        <v>327</v>
      </c>
      <c r="B996" s="125" t="s">
        <v>69</v>
      </c>
      <c r="C996" s="126"/>
      <c r="D996" s="126">
        <v>2</v>
      </c>
      <c r="E996" s="126"/>
      <c r="F996" s="126"/>
      <c r="G996" s="126"/>
      <c r="H996" s="126"/>
      <c r="I996" s="127">
        <f>SUM(G996:H996)</f>
        <v>0</v>
      </c>
    </row>
    <row r="997" spans="1:9" ht="12.75">
      <c r="A997" s="124" t="s">
        <v>70</v>
      </c>
      <c r="B997" s="125" t="s">
        <v>71</v>
      </c>
      <c r="C997" s="126"/>
      <c r="D997" s="126">
        <f>SUM(D998:D1003)</f>
        <v>6649</v>
      </c>
      <c r="E997" s="126"/>
      <c r="F997" s="126"/>
      <c r="G997" s="126">
        <f>SUM(G998:G1003)</f>
        <v>7576</v>
      </c>
      <c r="H997" s="126">
        <f>SUM(H998:H1003)</f>
        <v>0</v>
      </c>
      <c r="I997" s="127">
        <f>SUM(I998:I1003)</f>
        <v>7576</v>
      </c>
    </row>
    <row r="998" spans="1:9" ht="12.75">
      <c r="A998" s="124" t="s">
        <v>72</v>
      </c>
      <c r="B998" s="125" t="s">
        <v>73</v>
      </c>
      <c r="C998" s="126"/>
      <c r="D998" s="126">
        <v>550</v>
      </c>
      <c r="E998" s="126"/>
      <c r="F998" s="126"/>
      <c r="G998" s="126">
        <v>550</v>
      </c>
      <c r="H998" s="126"/>
      <c r="I998" s="127">
        <f aca="true" t="shared" si="52" ref="I998:I1005">SUM(G998:H998)</f>
        <v>550</v>
      </c>
    </row>
    <row r="999" spans="1:9" ht="12.75">
      <c r="A999" s="124" t="s">
        <v>74</v>
      </c>
      <c r="B999" s="125" t="s">
        <v>75</v>
      </c>
      <c r="C999" s="126"/>
      <c r="D999" s="126">
        <v>4938</v>
      </c>
      <c r="E999" s="126"/>
      <c r="F999" s="126"/>
      <c r="G999" s="126">
        <v>5000</v>
      </c>
      <c r="H999" s="126"/>
      <c r="I999" s="127">
        <f t="shared" si="52"/>
        <v>5000</v>
      </c>
    </row>
    <row r="1000" spans="1:9" ht="12.75">
      <c r="A1000" s="124" t="s">
        <v>76</v>
      </c>
      <c r="B1000" s="125" t="s">
        <v>77</v>
      </c>
      <c r="C1000" s="126"/>
      <c r="D1000" s="126">
        <v>246</v>
      </c>
      <c r="E1000" s="126"/>
      <c r="F1000" s="126"/>
      <c r="G1000" s="126">
        <v>600</v>
      </c>
      <c r="H1000" s="126"/>
      <c r="I1000" s="127">
        <f t="shared" si="52"/>
        <v>600</v>
      </c>
    </row>
    <row r="1001" spans="1:9" ht="12.75">
      <c r="A1001" s="124" t="s">
        <v>78</v>
      </c>
      <c r="B1001" s="125" t="s">
        <v>79</v>
      </c>
      <c r="C1001" s="126"/>
      <c r="D1001" s="126">
        <v>806</v>
      </c>
      <c r="E1001" s="126"/>
      <c r="F1001" s="126"/>
      <c r="G1001" s="126">
        <v>1000</v>
      </c>
      <c r="H1001" s="126"/>
      <c r="I1001" s="127">
        <f t="shared" si="52"/>
        <v>1000</v>
      </c>
    </row>
    <row r="1002" spans="1:9" ht="12.75">
      <c r="A1002" s="124" t="s">
        <v>119</v>
      </c>
      <c r="B1002" s="125" t="s">
        <v>89</v>
      </c>
      <c r="C1002" s="126"/>
      <c r="D1002" s="126">
        <v>109</v>
      </c>
      <c r="E1002" s="126"/>
      <c r="F1002" s="126"/>
      <c r="G1002" s="126">
        <v>120</v>
      </c>
      <c r="H1002" s="126"/>
      <c r="I1002" s="127">
        <f t="shared" si="52"/>
        <v>120</v>
      </c>
    </row>
    <row r="1003" spans="1:9" ht="12.75">
      <c r="A1003" s="124" t="s">
        <v>120</v>
      </c>
      <c r="B1003" s="125" t="s">
        <v>91</v>
      </c>
      <c r="C1003" s="126"/>
      <c r="D1003" s="126"/>
      <c r="E1003" s="126"/>
      <c r="F1003" s="126"/>
      <c r="G1003" s="126">
        <v>306</v>
      </c>
      <c r="H1003" s="126"/>
      <c r="I1003" s="127">
        <f t="shared" si="52"/>
        <v>306</v>
      </c>
    </row>
    <row r="1004" spans="1:9" ht="12.75">
      <c r="A1004" s="124" t="s">
        <v>266</v>
      </c>
      <c r="B1004" s="125" t="s">
        <v>197</v>
      </c>
      <c r="C1004" s="126"/>
      <c r="D1004" s="126"/>
      <c r="E1004" s="126"/>
      <c r="F1004" s="126"/>
      <c r="G1004" s="126">
        <v>500</v>
      </c>
      <c r="H1004" s="126"/>
      <c r="I1004" s="127">
        <f t="shared" si="52"/>
        <v>500</v>
      </c>
    </row>
    <row r="1005" spans="1:9" ht="12.75">
      <c r="A1005" s="124" t="s">
        <v>96</v>
      </c>
      <c r="B1005" s="125"/>
      <c r="C1005" s="126"/>
      <c r="D1005" s="126">
        <v>64823</v>
      </c>
      <c r="E1005" s="126"/>
      <c r="F1005" s="126"/>
      <c r="G1005" s="126"/>
      <c r="H1005" s="126"/>
      <c r="I1005" s="127">
        <f t="shared" si="52"/>
        <v>0</v>
      </c>
    </row>
    <row r="1006" spans="1:9" ht="12.75">
      <c r="A1006" s="120" t="s">
        <v>97</v>
      </c>
      <c r="B1006" s="121"/>
      <c r="C1006" s="126"/>
      <c r="D1006" s="122">
        <f>D988+D990+D993+D997+D1004+D1005</f>
        <v>88503</v>
      </c>
      <c r="E1006" s="122"/>
      <c r="F1006" s="122"/>
      <c r="G1006" s="122">
        <f>G988+G990+G993+G997+G1004+G1005</f>
        <v>27155</v>
      </c>
      <c r="H1006" s="122"/>
      <c r="I1006" s="123">
        <f>I988+I990+I993+I997+I1004+I1005</f>
        <v>27155</v>
      </c>
    </row>
    <row r="1007" spans="1:9" ht="12.75">
      <c r="A1007" s="120" t="s">
        <v>223</v>
      </c>
      <c r="B1007" s="128"/>
      <c r="C1007" s="126"/>
      <c r="D1007" s="126"/>
      <c r="E1007" s="126"/>
      <c r="F1007" s="126"/>
      <c r="G1007" s="126"/>
      <c r="H1007" s="126"/>
      <c r="I1007" s="127"/>
    </row>
    <row r="1008" spans="1:9" ht="12.75">
      <c r="A1008" s="124" t="s">
        <v>55</v>
      </c>
      <c r="B1008" s="125" t="s">
        <v>56</v>
      </c>
      <c r="C1008" s="126"/>
      <c r="D1008" s="126">
        <f>D1009</f>
        <v>20297</v>
      </c>
      <c r="E1008" s="126"/>
      <c r="F1008" s="126"/>
      <c r="G1008" s="129">
        <f>G1009</f>
        <v>17514</v>
      </c>
      <c r="H1008" s="126"/>
      <c r="I1008" s="127">
        <f>I1009</f>
        <v>17514</v>
      </c>
    </row>
    <row r="1009" spans="1:9" ht="12.75">
      <c r="A1009" s="124" t="s">
        <v>280</v>
      </c>
      <c r="B1009" s="125" t="s">
        <v>57</v>
      </c>
      <c r="C1009" s="126"/>
      <c r="D1009" s="126">
        <v>20297</v>
      </c>
      <c r="E1009" s="126"/>
      <c r="F1009" s="126"/>
      <c r="G1009" s="129">
        <v>17514</v>
      </c>
      <c r="H1009" s="126"/>
      <c r="I1009" s="127">
        <f>SUM(G1009:H1009)</f>
        <v>17514</v>
      </c>
    </row>
    <row r="1010" spans="1:9" ht="12.75">
      <c r="A1010" s="124" t="s">
        <v>322</v>
      </c>
      <c r="B1010" s="125" t="s">
        <v>59</v>
      </c>
      <c r="C1010" s="126"/>
      <c r="D1010" s="126">
        <f>SUM(D1011:D1012)</f>
        <v>4846</v>
      </c>
      <c r="E1010" s="126"/>
      <c r="F1010" s="126"/>
      <c r="G1010" s="129">
        <f>SUM(G1011:G1013)</f>
        <v>5186</v>
      </c>
      <c r="H1010" s="126">
        <f>SUM(H1011:H1012)</f>
        <v>0</v>
      </c>
      <c r="I1010" s="127">
        <f>SUM(I1011:I1013)</f>
        <v>5186</v>
      </c>
    </row>
    <row r="1011" spans="1:9" ht="12.75">
      <c r="A1011" s="124" t="s">
        <v>324</v>
      </c>
      <c r="B1011" s="125" t="s">
        <v>61</v>
      </c>
      <c r="C1011" s="126"/>
      <c r="D1011" s="126">
        <v>4702</v>
      </c>
      <c r="E1011" s="126"/>
      <c r="F1011" s="126"/>
      <c r="G1011" s="129"/>
      <c r="H1011" s="126"/>
      <c r="I1011" s="127">
        <f>SUM(G1011:H1011)</f>
        <v>0</v>
      </c>
    </row>
    <row r="1012" spans="1:9" ht="12.75">
      <c r="A1012" s="124" t="s">
        <v>325</v>
      </c>
      <c r="B1012" s="125" t="s">
        <v>142</v>
      </c>
      <c r="C1012" s="126"/>
      <c r="D1012" s="126">
        <v>144</v>
      </c>
      <c r="E1012" s="126"/>
      <c r="F1012" s="126"/>
      <c r="G1012" s="129"/>
      <c r="H1012" s="126"/>
      <c r="I1012" s="127">
        <f>SUM(G1012:H1012)</f>
        <v>0</v>
      </c>
    </row>
    <row r="1013" spans="1:9" ht="12.75">
      <c r="A1013" s="124" t="s">
        <v>326</v>
      </c>
      <c r="B1013" s="125" t="s">
        <v>62</v>
      </c>
      <c r="C1013" s="126"/>
      <c r="D1013" s="126"/>
      <c r="E1013" s="126"/>
      <c r="F1013" s="126"/>
      <c r="G1013" s="129">
        <v>5186</v>
      </c>
      <c r="H1013" s="126"/>
      <c r="I1013" s="127">
        <f>SUM(G1013:H1013)</f>
        <v>5186</v>
      </c>
    </row>
    <row r="1014" spans="1:9" ht="12.75">
      <c r="A1014" s="124" t="s">
        <v>64</v>
      </c>
      <c r="B1014" s="128" t="s">
        <v>65</v>
      </c>
      <c r="C1014" s="126"/>
      <c r="D1014" s="126">
        <f>D1015+D1016+D1017</f>
        <v>4188</v>
      </c>
      <c r="E1014" s="126"/>
      <c r="F1014" s="126"/>
      <c r="G1014" s="129">
        <f>G1015+G1016+G1017</f>
        <v>3170</v>
      </c>
      <c r="H1014" s="126"/>
      <c r="I1014" s="127">
        <f>I1015+I1016+I1017</f>
        <v>3170</v>
      </c>
    </row>
    <row r="1015" spans="1:9" ht="12.75">
      <c r="A1015" s="124" t="s">
        <v>219</v>
      </c>
      <c r="B1015" s="125" t="s">
        <v>66</v>
      </c>
      <c r="C1015" s="126"/>
      <c r="D1015" s="126">
        <v>2669</v>
      </c>
      <c r="E1015" s="126"/>
      <c r="F1015" s="126"/>
      <c r="G1015" s="129">
        <v>2029</v>
      </c>
      <c r="H1015" s="126"/>
      <c r="I1015" s="127">
        <f>SUM(G1015:H1015)</f>
        <v>2029</v>
      </c>
    </row>
    <row r="1016" spans="1:9" ht="12.75">
      <c r="A1016" s="124" t="s">
        <v>67</v>
      </c>
      <c r="B1016" s="125" t="s">
        <v>68</v>
      </c>
      <c r="C1016" s="126"/>
      <c r="D1016" s="126">
        <v>1142</v>
      </c>
      <c r="E1016" s="126"/>
      <c r="F1016" s="126"/>
      <c r="G1016" s="129">
        <v>841</v>
      </c>
      <c r="H1016" s="126"/>
      <c r="I1016" s="127">
        <f>SUM(G1016:H1016)</f>
        <v>841</v>
      </c>
    </row>
    <row r="1017" spans="1:9" ht="12.75">
      <c r="A1017" s="124" t="s">
        <v>327</v>
      </c>
      <c r="B1017" s="125" t="s">
        <v>69</v>
      </c>
      <c r="C1017" s="126"/>
      <c r="D1017" s="126">
        <v>377</v>
      </c>
      <c r="E1017" s="126"/>
      <c r="F1017" s="126"/>
      <c r="G1017" s="129">
        <v>300</v>
      </c>
      <c r="H1017" s="126"/>
      <c r="I1017" s="127">
        <f>SUM(G1017:H1017)</f>
        <v>300</v>
      </c>
    </row>
    <row r="1018" spans="1:9" ht="12.75">
      <c r="A1018" s="124" t="s">
        <v>70</v>
      </c>
      <c r="B1018" s="125" t="s">
        <v>71</v>
      </c>
      <c r="C1018" s="126">
        <f>C1020+C1022+C1025</f>
        <v>0</v>
      </c>
      <c r="D1018" s="126">
        <f>SUM(D1019:D1025)</f>
        <v>8179</v>
      </c>
      <c r="E1018" s="126"/>
      <c r="F1018" s="126">
        <f>F1020+F1022+F1025</f>
        <v>0</v>
      </c>
      <c r="G1018" s="126">
        <f>SUM(G1019:G1024)</f>
        <v>11317</v>
      </c>
      <c r="H1018" s="130"/>
      <c r="I1018" s="127">
        <f>SUM(I1019:I1022)</f>
        <v>4100</v>
      </c>
    </row>
    <row r="1019" spans="1:9" ht="12.75">
      <c r="A1019" s="124" t="s">
        <v>72</v>
      </c>
      <c r="B1019" s="125" t="s">
        <v>73</v>
      </c>
      <c r="C1019" s="126"/>
      <c r="D1019" s="126">
        <v>500</v>
      </c>
      <c r="E1019" s="126"/>
      <c r="F1019" s="126"/>
      <c r="G1019" s="126">
        <v>500</v>
      </c>
      <c r="H1019" s="130"/>
      <c r="I1019" s="127">
        <f>SUM(G1019:H1019)</f>
        <v>500</v>
      </c>
    </row>
    <row r="1020" spans="1:9" ht="12.75">
      <c r="A1020" s="124" t="s">
        <v>74</v>
      </c>
      <c r="B1020" s="125" t="s">
        <v>75</v>
      </c>
      <c r="C1020" s="126"/>
      <c r="D1020" s="126">
        <v>3005</v>
      </c>
      <c r="E1020" s="126"/>
      <c r="F1020" s="130"/>
      <c r="G1020" s="126">
        <v>2500</v>
      </c>
      <c r="H1020" s="130"/>
      <c r="I1020" s="127">
        <f>SUM(G1020:H1020)</f>
        <v>2500</v>
      </c>
    </row>
    <row r="1021" spans="1:9" ht="12.75">
      <c r="A1021" s="124" t="s">
        <v>76</v>
      </c>
      <c r="B1021" s="125" t="s">
        <v>77</v>
      </c>
      <c r="C1021" s="126"/>
      <c r="D1021" s="126">
        <v>13</v>
      </c>
      <c r="E1021" s="126"/>
      <c r="F1021" s="130"/>
      <c r="G1021" s="126">
        <v>100</v>
      </c>
      <c r="H1021" s="130"/>
      <c r="I1021" s="127">
        <f>SUM(G1021:H1021)</f>
        <v>100</v>
      </c>
    </row>
    <row r="1022" spans="1:9" ht="12.75">
      <c r="A1022" s="124" t="s">
        <v>78</v>
      </c>
      <c r="B1022" s="125" t="s">
        <v>79</v>
      </c>
      <c r="C1022" s="126"/>
      <c r="D1022" s="126">
        <v>4061</v>
      </c>
      <c r="E1022" s="126"/>
      <c r="F1022" s="130"/>
      <c r="G1022" s="126">
        <v>1000</v>
      </c>
      <c r="H1022" s="130"/>
      <c r="I1022" s="127">
        <f>F1022+G1022</f>
        <v>1000</v>
      </c>
    </row>
    <row r="1023" spans="1:9" ht="12.75">
      <c r="A1023" s="124" t="s">
        <v>80</v>
      </c>
      <c r="B1023" s="125" t="s">
        <v>81</v>
      </c>
      <c r="C1023" s="126"/>
      <c r="D1023" s="126"/>
      <c r="E1023" s="126"/>
      <c r="F1023" s="130"/>
      <c r="G1023" s="126">
        <v>6867</v>
      </c>
      <c r="H1023" s="130"/>
      <c r="I1023" s="127">
        <f>SUM(G1023:H1023)</f>
        <v>6867</v>
      </c>
    </row>
    <row r="1024" spans="1:9" ht="12.75">
      <c r="A1024" s="124" t="s">
        <v>120</v>
      </c>
      <c r="B1024" s="125" t="s">
        <v>91</v>
      </c>
      <c r="C1024" s="126"/>
      <c r="D1024" s="126"/>
      <c r="E1024" s="126"/>
      <c r="F1024" s="130"/>
      <c r="G1024" s="126">
        <v>350</v>
      </c>
      <c r="H1024" s="130"/>
      <c r="I1024" s="127">
        <f>SUM(G1024:H1024)</f>
        <v>350</v>
      </c>
    </row>
    <row r="1025" spans="1:9" ht="12.75">
      <c r="A1025" s="124" t="s">
        <v>121</v>
      </c>
      <c r="B1025" s="125" t="s">
        <v>93</v>
      </c>
      <c r="C1025" s="126"/>
      <c r="D1025" s="126">
        <v>600</v>
      </c>
      <c r="E1025" s="126"/>
      <c r="F1025" s="126"/>
      <c r="G1025" s="126"/>
      <c r="H1025" s="126"/>
      <c r="I1025" s="127"/>
    </row>
    <row r="1026" spans="1:9" ht="12.75">
      <c r="A1026" s="124" t="s">
        <v>96</v>
      </c>
      <c r="B1026" s="128"/>
      <c r="C1026" s="126"/>
      <c r="D1026" s="126"/>
      <c r="E1026" s="126"/>
      <c r="F1026" s="126"/>
      <c r="G1026" s="126"/>
      <c r="H1026" s="126"/>
      <c r="I1026" s="127">
        <f>SUM(G1026:H1026)</f>
        <v>0</v>
      </c>
    </row>
    <row r="1027" spans="1:9" ht="12.75">
      <c r="A1027" s="120" t="s">
        <v>97</v>
      </c>
      <c r="B1027" s="121"/>
      <c r="C1027" s="122">
        <f>C1018</f>
        <v>0</v>
      </c>
      <c r="D1027" s="122">
        <f>D1018+D1026+D1014+D1010+D1008</f>
        <v>37510</v>
      </c>
      <c r="E1027" s="122"/>
      <c r="F1027" s="122">
        <f>F1018</f>
        <v>0</v>
      </c>
      <c r="G1027" s="122">
        <f>G1018+G1026+G1014+G1008+G1010</f>
        <v>37187</v>
      </c>
      <c r="H1027" s="122"/>
      <c r="I1027" s="123">
        <f>F1027+G1027</f>
        <v>37187</v>
      </c>
    </row>
    <row r="1028" spans="1:9" ht="12.75">
      <c r="A1028" s="120" t="s">
        <v>512</v>
      </c>
      <c r="B1028" s="125"/>
      <c r="C1028" s="126"/>
      <c r="D1028" s="126"/>
      <c r="E1028" s="126"/>
      <c r="F1028" s="126"/>
      <c r="G1028" s="126"/>
      <c r="H1028" s="126"/>
      <c r="I1028" s="127"/>
    </row>
    <row r="1029" spans="1:9" ht="12.75">
      <c r="A1029" s="124" t="s">
        <v>55</v>
      </c>
      <c r="B1029" s="125" t="s">
        <v>56</v>
      </c>
      <c r="C1029" s="126"/>
      <c r="D1029" s="126">
        <f>D1030</f>
        <v>49967</v>
      </c>
      <c r="E1029" s="126"/>
      <c r="F1029" s="126"/>
      <c r="G1029" s="126">
        <f>G1030</f>
        <v>44426</v>
      </c>
      <c r="H1029" s="126"/>
      <c r="I1029" s="127">
        <f>I1030</f>
        <v>44426</v>
      </c>
    </row>
    <row r="1030" spans="1:9" ht="12.75">
      <c r="A1030" s="124" t="s">
        <v>280</v>
      </c>
      <c r="B1030" s="125" t="s">
        <v>57</v>
      </c>
      <c r="C1030" s="126"/>
      <c r="D1030" s="126">
        <f>D948+D989+D969+D1009</f>
        <v>49967</v>
      </c>
      <c r="E1030" s="126"/>
      <c r="F1030" s="126"/>
      <c r="G1030" s="126">
        <f>G948+G989+G969+G1009</f>
        <v>44426</v>
      </c>
      <c r="H1030" s="126"/>
      <c r="I1030" s="127">
        <f>SUM(G1030:H1030)</f>
        <v>44426</v>
      </c>
    </row>
    <row r="1031" spans="1:9" ht="12.75">
      <c r="A1031" s="124" t="s">
        <v>322</v>
      </c>
      <c r="B1031" s="125" t="s">
        <v>59</v>
      </c>
      <c r="C1031" s="126">
        <f>C1032+C1035</f>
        <v>0</v>
      </c>
      <c r="D1031" s="126">
        <f>SUM(D1032:D1035)</f>
        <v>6525</v>
      </c>
      <c r="E1031" s="126"/>
      <c r="F1031" s="126"/>
      <c r="G1031" s="126">
        <f>SUM(G1032:G1035)</f>
        <v>6386</v>
      </c>
      <c r="H1031" s="126"/>
      <c r="I1031" s="127">
        <f>SUM(I1032:I1035)</f>
        <v>6386</v>
      </c>
    </row>
    <row r="1032" spans="1:9" ht="12.75">
      <c r="A1032" s="124" t="s">
        <v>324</v>
      </c>
      <c r="B1032" s="125" t="s">
        <v>61</v>
      </c>
      <c r="C1032" s="126"/>
      <c r="D1032" s="126">
        <f>D925+D971+D991+D950+D1011</f>
        <v>6257</v>
      </c>
      <c r="E1032" s="126"/>
      <c r="F1032" s="126"/>
      <c r="G1032" s="126">
        <f>G925+G971+G991+G1011+G950</f>
        <v>1200</v>
      </c>
      <c r="H1032" s="126"/>
      <c r="I1032" s="127">
        <f>I925+I971+I991+I1011+I950</f>
        <v>1200</v>
      </c>
    </row>
    <row r="1033" spans="1:9" ht="12.75">
      <c r="A1033" s="124" t="s">
        <v>325</v>
      </c>
      <c r="B1033" s="125" t="s">
        <v>142</v>
      </c>
      <c r="C1033" s="126"/>
      <c r="D1033" s="126">
        <f>D972+D992+D951+D1012</f>
        <v>229</v>
      </c>
      <c r="E1033" s="126"/>
      <c r="F1033" s="126"/>
      <c r="G1033" s="126">
        <f>G972+G992+G951</f>
        <v>0</v>
      </c>
      <c r="H1033" s="126"/>
      <c r="I1033" s="127">
        <f>SUM(G1033:H1033)</f>
        <v>0</v>
      </c>
    </row>
    <row r="1034" spans="1:9" ht="12.75">
      <c r="A1034" s="124" t="s">
        <v>326</v>
      </c>
      <c r="B1034" s="125" t="s">
        <v>62</v>
      </c>
      <c r="C1034" s="126"/>
      <c r="D1034" s="126"/>
      <c r="E1034" s="126"/>
      <c r="F1034" s="126"/>
      <c r="G1034" s="126">
        <f>G1013</f>
        <v>5186</v>
      </c>
      <c r="H1034" s="126"/>
      <c r="I1034" s="127">
        <f>SUM(G1034:H1034)</f>
        <v>5186</v>
      </c>
    </row>
    <row r="1035" spans="1:9" ht="12.75">
      <c r="A1035" s="124" t="s">
        <v>263</v>
      </c>
      <c r="B1035" s="125" t="s">
        <v>63</v>
      </c>
      <c r="C1035" s="126"/>
      <c r="D1035" s="126">
        <f>D952+D973</f>
        <v>39</v>
      </c>
      <c r="E1035" s="126"/>
      <c r="F1035" s="126"/>
      <c r="G1035" s="126">
        <f>G952</f>
        <v>0</v>
      </c>
      <c r="H1035" s="126"/>
      <c r="I1035" s="127">
        <f>SUM(G1035:H1035)</f>
        <v>0</v>
      </c>
    </row>
    <row r="1036" spans="1:9" ht="12.75">
      <c r="A1036" s="124" t="s">
        <v>240</v>
      </c>
      <c r="B1036" s="128" t="s">
        <v>65</v>
      </c>
      <c r="C1036" s="126"/>
      <c r="D1036" s="126">
        <f>D1037+D1038+D1039</f>
        <v>9448</v>
      </c>
      <c r="E1036" s="126"/>
      <c r="F1036" s="126"/>
      <c r="G1036" s="126">
        <f>G1037+G1038+G1039</f>
        <v>8042</v>
      </c>
      <c r="H1036" s="126"/>
      <c r="I1036" s="127">
        <f>I1037+I1038+I1039</f>
        <v>8042</v>
      </c>
    </row>
    <row r="1037" spans="1:9" ht="12.75">
      <c r="A1037" s="124" t="s">
        <v>243</v>
      </c>
      <c r="B1037" s="125" t="s">
        <v>66</v>
      </c>
      <c r="C1037" s="126"/>
      <c r="D1037" s="126">
        <f>D954+D975+D994+D927+D1015</f>
        <v>6329</v>
      </c>
      <c r="E1037" s="126"/>
      <c r="F1037" s="126"/>
      <c r="G1037" s="126">
        <f>G954+G975+G994+G1015</f>
        <v>5409</v>
      </c>
      <c r="H1037" s="126"/>
      <c r="I1037" s="127">
        <f>SUM(G1037:H1037)</f>
        <v>5409</v>
      </c>
    </row>
    <row r="1038" spans="1:9" ht="12.75">
      <c r="A1038" s="124" t="s">
        <v>236</v>
      </c>
      <c r="B1038" s="125" t="s">
        <v>68</v>
      </c>
      <c r="C1038" s="126"/>
      <c r="D1038" s="126">
        <f>D928+D955+D976+D995+D1016</f>
        <v>2552</v>
      </c>
      <c r="E1038" s="126"/>
      <c r="F1038" s="126"/>
      <c r="G1038" s="126">
        <f>G976+G995+G955+G1016</f>
        <v>2133</v>
      </c>
      <c r="H1038" s="126"/>
      <c r="I1038" s="127">
        <f>SUM(G1038:H1038)</f>
        <v>2133</v>
      </c>
    </row>
    <row r="1039" spans="1:9" ht="12.75">
      <c r="A1039" s="124" t="s">
        <v>327</v>
      </c>
      <c r="B1039" s="125" t="s">
        <v>69</v>
      </c>
      <c r="C1039" s="126"/>
      <c r="D1039" s="126">
        <f>D956+D996+D977+D929+D1017</f>
        <v>567</v>
      </c>
      <c r="E1039" s="126"/>
      <c r="F1039" s="126"/>
      <c r="G1039" s="126">
        <f>G956+G977+G996+G1017</f>
        <v>500</v>
      </c>
      <c r="H1039" s="126"/>
      <c r="I1039" s="127">
        <f>SUM(G1039:H1039)</f>
        <v>500</v>
      </c>
    </row>
    <row r="1040" spans="1:9" ht="12.75">
      <c r="A1040" s="124" t="s">
        <v>70</v>
      </c>
      <c r="B1040" s="125" t="s">
        <v>71</v>
      </c>
      <c r="C1040" s="126">
        <f>C1043+C1044+C1045+C1049</f>
        <v>2771</v>
      </c>
      <c r="D1040" s="126">
        <f>SUM(D1041:D1052)</f>
        <v>35790</v>
      </c>
      <c r="E1040" s="126"/>
      <c r="F1040" s="126">
        <f>SUM(F1042:F1050)</f>
        <v>3620</v>
      </c>
      <c r="G1040" s="126">
        <f>SUM(G1041:G1050)</f>
        <v>50249</v>
      </c>
      <c r="H1040" s="126"/>
      <c r="I1040" s="127">
        <f>SUM(I1041:I1050)</f>
        <v>53869</v>
      </c>
    </row>
    <row r="1041" spans="1:9" ht="12.75">
      <c r="A1041" s="124" t="s">
        <v>108</v>
      </c>
      <c r="B1041" s="125" t="s">
        <v>109</v>
      </c>
      <c r="C1041" s="126"/>
      <c r="D1041" s="126">
        <f>D931</f>
        <v>1775</v>
      </c>
      <c r="E1041" s="126"/>
      <c r="F1041" s="126"/>
      <c r="G1041" s="126">
        <f>G931</f>
        <v>6000</v>
      </c>
      <c r="H1041" s="126"/>
      <c r="I1041" s="127">
        <f>SUM(G1041:H1041)</f>
        <v>6000</v>
      </c>
    </row>
    <row r="1042" spans="1:9" ht="12.75">
      <c r="A1042" s="124" t="s">
        <v>72</v>
      </c>
      <c r="B1042" s="125" t="s">
        <v>73</v>
      </c>
      <c r="C1042" s="126"/>
      <c r="D1042" s="126">
        <f>D979+D998+D1019+D958</f>
        <v>1550</v>
      </c>
      <c r="E1042" s="126"/>
      <c r="F1042" s="126"/>
      <c r="G1042" s="126">
        <f>G979+G998+G1019+G958</f>
        <v>1550</v>
      </c>
      <c r="H1042" s="126"/>
      <c r="I1042" s="127">
        <f>SUM(G1042:H1042)</f>
        <v>1550</v>
      </c>
    </row>
    <row r="1043" spans="1:9" ht="12.75">
      <c r="A1043" s="124" t="s">
        <v>74</v>
      </c>
      <c r="B1043" s="125" t="s">
        <v>75</v>
      </c>
      <c r="C1043" s="126">
        <f>C932+C1020</f>
        <v>1750</v>
      </c>
      <c r="D1043" s="126">
        <f>D932+D959+D980+D999+D1020</f>
        <v>12591</v>
      </c>
      <c r="E1043" s="126"/>
      <c r="F1043" s="126">
        <f>F932</f>
        <v>0</v>
      </c>
      <c r="G1043" s="126">
        <f>G932+G959+G980+G999+G1020</f>
        <v>10600</v>
      </c>
      <c r="H1043" s="126"/>
      <c r="I1043" s="127">
        <f>SUM(F1043:H1043)</f>
        <v>10600</v>
      </c>
    </row>
    <row r="1044" spans="1:9" ht="12.75">
      <c r="A1044" s="124" t="s">
        <v>76</v>
      </c>
      <c r="B1044" s="125" t="s">
        <v>77</v>
      </c>
      <c r="C1044" s="126">
        <f>C933</f>
        <v>35</v>
      </c>
      <c r="D1044" s="126">
        <f>D933+D960+D981+D1000+D1021</f>
        <v>4291</v>
      </c>
      <c r="E1044" s="126"/>
      <c r="F1044" s="126"/>
      <c r="G1044" s="126">
        <f>G933+G960+G981+G1000+G1021</f>
        <v>5100</v>
      </c>
      <c r="H1044" s="126"/>
      <c r="I1044" s="127">
        <f>SUM(G1044:H1044)</f>
        <v>5100</v>
      </c>
    </row>
    <row r="1045" spans="1:9" ht="12.75">
      <c r="A1045" s="124" t="s">
        <v>78</v>
      </c>
      <c r="B1045" s="125" t="s">
        <v>79</v>
      </c>
      <c r="C1045" s="126">
        <f>C934+C961+C1022</f>
        <v>730</v>
      </c>
      <c r="D1045" s="126">
        <f>D934+D961+D982+D1001+D1022</f>
        <v>13583</v>
      </c>
      <c r="E1045" s="126"/>
      <c r="F1045" s="126">
        <f>F1022+F934</f>
        <v>3620</v>
      </c>
      <c r="G1045" s="126">
        <f>G934+G961+G982+G1001+G1022</f>
        <v>18700</v>
      </c>
      <c r="H1045" s="126"/>
      <c r="I1045" s="127">
        <f>SUM(F1045:H1045)</f>
        <v>22320</v>
      </c>
    </row>
    <row r="1046" spans="1:9" ht="12.75">
      <c r="A1046" s="124" t="s">
        <v>80</v>
      </c>
      <c r="B1046" s="125" t="s">
        <v>81</v>
      </c>
      <c r="C1046" s="126"/>
      <c r="D1046" s="126"/>
      <c r="E1046" s="126"/>
      <c r="F1046" s="126"/>
      <c r="G1046" s="126">
        <f>G1023+G962</f>
        <v>7167</v>
      </c>
      <c r="H1046" s="126"/>
      <c r="I1046" s="127">
        <f>SUM(G1046:H1046)</f>
        <v>7167</v>
      </c>
    </row>
    <row r="1047" spans="1:9" ht="12.75">
      <c r="A1047" s="124" t="s">
        <v>421</v>
      </c>
      <c r="B1047" s="125" t="s">
        <v>83</v>
      </c>
      <c r="C1047" s="126"/>
      <c r="D1047" s="126"/>
      <c r="E1047" s="126"/>
      <c r="F1047" s="126"/>
      <c r="G1047" s="126"/>
      <c r="H1047" s="126"/>
      <c r="I1047" s="127">
        <f>SUM(G1047:H1047)</f>
        <v>0</v>
      </c>
    </row>
    <row r="1048" spans="1:9" ht="12.75">
      <c r="A1048" s="124" t="s">
        <v>218</v>
      </c>
      <c r="B1048" s="125" t="s">
        <v>85</v>
      </c>
      <c r="C1048" s="126"/>
      <c r="D1048" s="126">
        <f>D983+D935+D963</f>
        <v>276</v>
      </c>
      <c r="E1048" s="126"/>
      <c r="F1048" s="126"/>
      <c r="G1048" s="126">
        <f>G935</f>
        <v>0</v>
      </c>
      <c r="H1048" s="126"/>
      <c r="I1048" s="127">
        <f>SUM(G1048:H1048)</f>
        <v>0</v>
      </c>
    </row>
    <row r="1049" spans="1:9" ht="12.75">
      <c r="A1049" s="124" t="s">
        <v>119</v>
      </c>
      <c r="B1049" s="125" t="s">
        <v>89</v>
      </c>
      <c r="C1049" s="126">
        <f>C936</f>
        <v>256</v>
      </c>
      <c r="D1049" s="126">
        <f>D936+D964+D1002+D984</f>
        <v>244</v>
      </c>
      <c r="E1049" s="122"/>
      <c r="F1049" s="122">
        <f>F936</f>
        <v>0</v>
      </c>
      <c r="G1049" s="126">
        <f>G1002+G964+G984</f>
        <v>220</v>
      </c>
      <c r="H1049" s="122"/>
      <c r="I1049" s="127">
        <f>SUM(F1049:H1049)</f>
        <v>220</v>
      </c>
    </row>
    <row r="1050" spans="1:9" ht="12.75">
      <c r="A1050" s="124" t="s">
        <v>90</v>
      </c>
      <c r="B1050" s="125" t="s">
        <v>91</v>
      </c>
      <c r="C1050" s="126"/>
      <c r="D1050" s="126"/>
      <c r="E1050" s="126"/>
      <c r="F1050" s="126"/>
      <c r="G1050" s="126">
        <f>G965+G985+G1003+G1024</f>
        <v>912</v>
      </c>
      <c r="H1050" s="126"/>
      <c r="I1050" s="127">
        <f>SUM(G1050:H1050)</f>
        <v>912</v>
      </c>
    </row>
    <row r="1051" spans="1:9" ht="12.75">
      <c r="A1051" s="124" t="s">
        <v>143</v>
      </c>
      <c r="B1051" s="125" t="s">
        <v>92</v>
      </c>
      <c r="C1051" s="126"/>
      <c r="D1051" s="126">
        <f>D937</f>
        <v>200</v>
      </c>
      <c r="E1051" s="126"/>
      <c r="F1051" s="126"/>
      <c r="G1051" s="126"/>
      <c r="H1051" s="126"/>
      <c r="I1051" s="127"/>
    </row>
    <row r="1052" spans="1:9" ht="12.75">
      <c r="A1052" s="124" t="s">
        <v>121</v>
      </c>
      <c r="B1052" s="125" t="s">
        <v>93</v>
      </c>
      <c r="C1052" s="126"/>
      <c r="D1052" s="126">
        <f>D1025+D938</f>
        <v>1280</v>
      </c>
      <c r="E1052" s="126"/>
      <c r="F1052" s="126"/>
      <c r="G1052" s="126"/>
      <c r="H1052" s="126"/>
      <c r="I1052" s="127"/>
    </row>
    <row r="1053" spans="1:9" ht="12.75">
      <c r="A1053" s="124" t="s">
        <v>196</v>
      </c>
      <c r="B1053" s="125" t="s">
        <v>197</v>
      </c>
      <c r="C1053" s="126"/>
      <c r="D1053" s="126">
        <f>D1004</f>
        <v>0</v>
      </c>
      <c r="E1053" s="126"/>
      <c r="F1053" s="126"/>
      <c r="G1053" s="126">
        <f>G1004</f>
        <v>500</v>
      </c>
      <c r="H1053" s="126"/>
      <c r="I1053" s="127">
        <f>SUM(G1053:H1053)</f>
        <v>500</v>
      </c>
    </row>
    <row r="1054" spans="1:9" ht="12.75">
      <c r="A1054" s="124" t="s">
        <v>265</v>
      </c>
      <c r="B1054" s="125" t="s">
        <v>42</v>
      </c>
      <c r="C1054" s="126">
        <f>C943</f>
        <v>144400</v>
      </c>
      <c r="D1054" s="126"/>
      <c r="E1054" s="126">
        <f>E943</f>
        <v>2000</v>
      </c>
      <c r="F1054" s="126">
        <f>F943</f>
        <v>159911</v>
      </c>
      <c r="G1054" s="126"/>
      <c r="H1054" s="126">
        <f>H943</f>
        <v>0</v>
      </c>
      <c r="I1054" s="127">
        <f>SUM(F1054:H1054)</f>
        <v>159911</v>
      </c>
    </row>
    <row r="1055" spans="1:9" ht="12.75">
      <c r="A1055" s="124" t="s">
        <v>96</v>
      </c>
      <c r="B1055" s="125"/>
      <c r="C1055" s="126">
        <f>C944</f>
        <v>0</v>
      </c>
      <c r="D1055" s="126">
        <f>D1026+D1005+D939</f>
        <v>64823</v>
      </c>
      <c r="E1055" s="126"/>
      <c r="F1055" s="126"/>
      <c r="G1055" s="126">
        <f>G1005+G1026</f>
        <v>0</v>
      </c>
      <c r="H1055" s="126"/>
      <c r="I1055" s="127">
        <f>I1005+I1026</f>
        <v>0</v>
      </c>
    </row>
    <row r="1056" spans="1:9" ht="12.75">
      <c r="A1056" s="120" t="s">
        <v>99</v>
      </c>
      <c r="B1056" s="121"/>
      <c r="C1056" s="122">
        <f>C1040+C1054+C1055+C1031</f>
        <v>147171</v>
      </c>
      <c r="D1056" s="122">
        <f>D1029+D1031+D1036+D1040+D1055+D1053</f>
        <v>166553</v>
      </c>
      <c r="E1056" s="122">
        <f>E945</f>
        <v>2000</v>
      </c>
      <c r="F1056" s="122">
        <f>F1040+F1054+F1055</f>
        <v>163531</v>
      </c>
      <c r="G1056" s="122">
        <f>G1029+G1031+G1036+G1040+G1053+G1055</f>
        <v>109603</v>
      </c>
      <c r="H1056" s="122">
        <f>H1054</f>
        <v>0</v>
      </c>
      <c r="I1056" s="123">
        <f>I1029+I1031+I1036+I1040+I1053+I1055+I1054</f>
        <v>273134</v>
      </c>
    </row>
    <row r="1057" spans="1:9" ht="12.75">
      <c r="A1057" s="120" t="s">
        <v>264</v>
      </c>
      <c r="B1057" s="128"/>
      <c r="C1057" s="126"/>
      <c r="D1057" s="126"/>
      <c r="E1057" s="126"/>
      <c r="F1057" s="126"/>
      <c r="G1057" s="126"/>
      <c r="H1057" s="126"/>
      <c r="I1057" s="127"/>
    </row>
    <row r="1058" spans="1:9" ht="12.75">
      <c r="A1058" s="120" t="s">
        <v>255</v>
      </c>
      <c r="B1058" s="128"/>
      <c r="C1058" s="126"/>
      <c r="D1058" s="126"/>
      <c r="E1058" s="126"/>
      <c r="F1058" s="126"/>
      <c r="G1058" s="126"/>
      <c r="H1058" s="126"/>
      <c r="I1058" s="127"/>
    </row>
    <row r="1059" spans="1:9" ht="12.75">
      <c r="A1059" s="120" t="s">
        <v>250</v>
      </c>
      <c r="B1059" s="125"/>
      <c r="C1059" s="126"/>
      <c r="D1059" s="126"/>
      <c r="E1059" s="126"/>
      <c r="F1059" s="126"/>
      <c r="G1059" s="126"/>
      <c r="H1059" s="126"/>
      <c r="I1059" s="127"/>
    </row>
    <row r="1060" spans="1:9" ht="12.75">
      <c r="A1060" s="124" t="s">
        <v>55</v>
      </c>
      <c r="B1060" s="125" t="s">
        <v>56</v>
      </c>
      <c r="C1060" s="126"/>
      <c r="D1060" s="126">
        <f>D1061</f>
        <v>38937</v>
      </c>
      <c r="E1060" s="126"/>
      <c r="F1060" s="126"/>
      <c r="G1060" s="126">
        <f>G1061</f>
        <v>31342</v>
      </c>
      <c r="H1060" s="126"/>
      <c r="I1060" s="127">
        <f>I1061</f>
        <v>31342</v>
      </c>
    </row>
    <row r="1061" spans="1:9" ht="12.75">
      <c r="A1061" s="124" t="s">
        <v>280</v>
      </c>
      <c r="B1061" s="125" t="s">
        <v>57</v>
      </c>
      <c r="C1061" s="126"/>
      <c r="D1061" s="126">
        <v>38937</v>
      </c>
      <c r="E1061" s="126"/>
      <c r="F1061" s="126"/>
      <c r="G1061" s="126">
        <v>31342</v>
      </c>
      <c r="H1061" s="126"/>
      <c r="I1061" s="127">
        <f>SUM(G1061:H1061)</f>
        <v>31342</v>
      </c>
    </row>
    <row r="1062" spans="1:9" ht="12.75">
      <c r="A1062" s="124" t="s">
        <v>322</v>
      </c>
      <c r="B1062" s="125" t="s">
        <v>59</v>
      </c>
      <c r="C1062" s="126"/>
      <c r="D1062" s="126">
        <f>SUM(D1063:D1064)</f>
        <v>284</v>
      </c>
      <c r="E1062" s="126"/>
      <c r="F1062" s="126"/>
      <c r="G1062" s="126">
        <f>SUM(G1063:G1064)</f>
        <v>100</v>
      </c>
      <c r="H1062" s="126">
        <f>SUM(H1063:H1063)</f>
        <v>0</v>
      </c>
      <c r="I1062" s="127">
        <f>SUM(I1063:I1064)</f>
        <v>100</v>
      </c>
    </row>
    <row r="1063" spans="1:9" ht="12.75">
      <c r="A1063" s="124" t="s">
        <v>325</v>
      </c>
      <c r="B1063" s="125" t="s">
        <v>142</v>
      </c>
      <c r="C1063" s="126"/>
      <c r="D1063" s="126">
        <v>151</v>
      </c>
      <c r="E1063" s="126"/>
      <c r="F1063" s="126"/>
      <c r="G1063" s="126"/>
      <c r="H1063" s="126"/>
      <c r="I1063" s="127">
        <f>SUM(G1063:H1063)</f>
        <v>0</v>
      </c>
    </row>
    <row r="1064" spans="1:9" ht="12.75">
      <c r="A1064" s="124" t="s">
        <v>263</v>
      </c>
      <c r="B1064" s="125" t="s">
        <v>63</v>
      </c>
      <c r="C1064" s="126"/>
      <c r="D1064" s="126">
        <v>133</v>
      </c>
      <c r="E1064" s="126"/>
      <c r="F1064" s="126"/>
      <c r="G1064" s="126">
        <v>100</v>
      </c>
      <c r="H1064" s="126"/>
      <c r="I1064" s="127">
        <f>SUM(G1064:H1064)</f>
        <v>100</v>
      </c>
    </row>
    <row r="1065" spans="1:9" ht="12.75">
      <c r="A1065" s="124" t="s">
        <v>235</v>
      </c>
      <c r="B1065" s="128" t="s">
        <v>65</v>
      </c>
      <c r="C1065" s="126"/>
      <c r="D1065" s="126">
        <f>D1066+D1067+D1068</f>
        <v>7138</v>
      </c>
      <c r="E1065" s="126"/>
      <c r="F1065" s="126"/>
      <c r="G1065" s="126">
        <f>G1066+G1067+G1068</f>
        <v>5673</v>
      </c>
      <c r="H1065" s="126"/>
      <c r="I1065" s="127">
        <f>I1066+I1067+I1068</f>
        <v>5673</v>
      </c>
    </row>
    <row r="1066" spans="1:9" ht="12.75">
      <c r="A1066" s="124" t="s">
        <v>219</v>
      </c>
      <c r="B1066" s="125" t="s">
        <v>66</v>
      </c>
      <c r="C1066" s="126"/>
      <c r="D1066" s="126">
        <v>4537</v>
      </c>
      <c r="E1066" s="126"/>
      <c r="F1066" s="126"/>
      <c r="G1066" s="126">
        <v>3484</v>
      </c>
      <c r="H1066" s="126"/>
      <c r="I1066" s="127">
        <f>SUM(G1066:H1066)</f>
        <v>3484</v>
      </c>
    </row>
    <row r="1067" spans="1:9" ht="12.75">
      <c r="A1067" s="124" t="s">
        <v>236</v>
      </c>
      <c r="B1067" s="125" t="s">
        <v>68</v>
      </c>
      <c r="C1067" s="126"/>
      <c r="D1067" s="126">
        <v>2002</v>
      </c>
      <c r="E1067" s="126"/>
      <c r="F1067" s="126"/>
      <c r="G1067" s="126">
        <v>1505</v>
      </c>
      <c r="H1067" s="126"/>
      <c r="I1067" s="127">
        <f>SUM(G1067:H1067)</f>
        <v>1505</v>
      </c>
    </row>
    <row r="1068" spans="1:9" ht="12.75">
      <c r="A1068" s="124" t="s">
        <v>327</v>
      </c>
      <c r="B1068" s="125" t="s">
        <v>69</v>
      </c>
      <c r="C1068" s="126"/>
      <c r="D1068" s="126">
        <v>599</v>
      </c>
      <c r="E1068" s="126"/>
      <c r="F1068" s="126"/>
      <c r="G1068" s="126">
        <v>684</v>
      </c>
      <c r="H1068" s="126"/>
      <c r="I1068" s="127">
        <f>SUM(G1068:H1068)</f>
        <v>684</v>
      </c>
    </row>
    <row r="1069" spans="1:9" ht="12.75">
      <c r="A1069" s="124" t="s">
        <v>70</v>
      </c>
      <c r="B1069" s="125" t="s">
        <v>71</v>
      </c>
      <c r="C1069" s="126"/>
      <c r="D1069" s="126">
        <f>SUM(D1070:D1078)</f>
        <v>22560</v>
      </c>
      <c r="E1069" s="126"/>
      <c r="F1069" s="126"/>
      <c r="G1069" s="126">
        <f>SUM(G1070:G1078)</f>
        <v>18037</v>
      </c>
      <c r="H1069" s="126"/>
      <c r="I1069" s="127">
        <f>SUM(I1070:I1078)</f>
        <v>18037</v>
      </c>
    </row>
    <row r="1070" spans="1:9" ht="12.75">
      <c r="A1070" s="124" t="s">
        <v>72</v>
      </c>
      <c r="B1070" s="125" t="s">
        <v>73</v>
      </c>
      <c r="C1070" s="126"/>
      <c r="D1070" s="126">
        <v>2000</v>
      </c>
      <c r="E1070" s="126"/>
      <c r="F1070" s="126"/>
      <c r="G1070" s="126">
        <v>1200</v>
      </c>
      <c r="H1070" s="126"/>
      <c r="I1070" s="127">
        <f>SUM(G1070:H1070)</f>
        <v>1200</v>
      </c>
    </row>
    <row r="1071" spans="1:9" ht="12.75">
      <c r="A1071" s="124" t="s">
        <v>74</v>
      </c>
      <c r="B1071" s="125" t="s">
        <v>75</v>
      </c>
      <c r="C1071" s="126"/>
      <c r="D1071" s="126">
        <v>1968</v>
      </c>
      <c r="E1071" s="126"/>
      <c r="F1071" s="126"/>
      <c r="G1071" s="129">
        <v>2350</v>
      </c>
      <c r="H1071" s="126"/>
      <c r="I1071" s="127">
        <f aca="true" t="shared" si="53" ref="I1071:I1079">SUM(G1071:H1071)</f>
        <v>2350</v>
      </c>
    </row>
    <row r="1072" spans="1:9" ht="12.75">
      <c r="A1072" s="124" t="s">
        <v>238</v>
      </c>
      <c r="B1072" s="125" t="s">
        <v>77</v>
      </c>
      <c r="C1072" s="126"/>
      <c r="D1072" s="126">
        <v>3365</v>
      </c>
      <c r="E1072" s="126"/>
      <c r="F1072" s="126"/>
      <c r="G1072" s="129">
        <v>3700</v>
      </c>
      <c r="H1072" s="126"/>
      <c r="I1072" s="127">
        <f t="shared" si="53"/>
        <v>3700</v>
      </c>
    </row>
    <row r="1073" spans="1:9" ht="12.75">
      <c r="A1073" s="124" t="s">
        <v>78</v>
      </c>
      <c r="B1073" s="125" t="s">
        <v>79</v>
      </c>
      <c r="C1073" s="126"/>
      <c r="D1073" s="126">
        <v>12227</v>
      </c>
      <c r="E1073" s="126"/>
      <c r="F1073" s="126"/>
      <c r="G1073" s="129">
        <v>6500</v>
      </c>
      <c r="H1073" s="126"/>
      <c r="I1073" s="127">
        <f t="shared" si="53"/>
        <v>6500</v>
      </c>
    </row>
    <row r="1074" spans="1:9" ht="12.75">
      <c r="A1074" s="124" t="s">
        <v>80</v>
      </c>
      <c r="B1074" s="125" t="s">
        <v>81</v>
      </c>
      <c r="C1074" s="126"/>
      <c r="D1074" s="126">
        <v>343</v>
      </c>
      <c r="E1074" s="126"/>
      <c r="F1074" s="126"/>
      <c r="G1074" s="129">
        <v>300</v>
      </c>
      <c r="H1074" s="126"/>
      <c r="I1074" s="127">
        <f t="shared" si="53"/>
        <v>300</v>
      </c>
    </row>
    <row r="1075" spans="1:9" ht="12.75">
      <c r="A1075" s="124" t="s">
        <v>421</v>
      </c>
      <c r="B1075" s="125" t="s">
        <v>83</v>
      </c>
      <c r="C1075" s="126"/>
      <c r="D1075" s="126">
        <v>2320</v>
      </c>
      <c r="E1075" s="126"/>
      <c r="F1075" s="126"/>
      <c r="G1075" s="129">
        <v>3000</v>
      </c>
      <c r="H1075" s="126"/>
      <c r="I1075" s="127">
        <f t="shared" si="53"/>
        <v>3000</v>
      </c>
    </row>
    <row r="1076" spans="1:9" ht="12.75">
      <c r="A1076" s="124" t="s">
        <v>218</v>
      </c>
      <c r="B1076" s="125" t="s">
        <v>85</v>
      </c>
      <c r="C1076" s="126"/>
      <c r="D1076" s="126">
        <v>10</v>
      </c>
      <c r="E1076" s="126"/>
      <c r="F1076" s="126"/>
      <c r="G1076" s="129">
        <v>200</v>
      </c>
      <c r="H1076" s="126"/>
      <c r="I1076" s="127">
        <f t="shared" si="53"/>
        <v>200</v>
      </c>
    </row>
    <row r="1077" spans="1:9" ht="12.75">
      <c r="A1077" s="124" t="s">
        <v>119</v>
      </c>
      <c r="B1077" s="125" t="s">
        <v>89</v>
      </c>
      <c r="C1077" s="126"/>
      <c r="D1077" s="126">
        <v>327</v>
      </c>
      <c r="E1077" s="126"/>
      <c r="F1077" s="126"/>
      <c r="G1077" s="129">
        <v>160</v>
      </c>
      <c r="H1077" s="126"/>
      <c r="I1077" s="127">
        <f t="shared" si="53"/>
        <v>160</v>
      </c>
    </row>
    <row r="1078" spans="1:9" ht="12.75">
      <c r="A1078" s="124" t="s">
        <v>120</v>
      </c>
      <c r="B1078" s="125" t="s">
        <v>91</v>
      </c>
      <c r="C1078" s="126"/>
      <c r="D1078" s="126"/>
      <c r="E1078" s="126"/>
      <c r="F1078" s="126"/>
      <c r="G1078" s="129">
        <v>627</v>
      </c>
      <c r="H1078" s="126"/>
      <c r="I1078" s="127">
        <f t="shared" si="53"/>
        <v>627</v>
      </c>
    </row>
    <row r="1079" spans="1:9" ht="12.75">
      <c r="A1079" s="124" t="s">
        <v>96</v>
      </c>
      <c r="B1079" s="125"/>
      <c r="C1079" s="126"/>
      <c r="D1079" s="126"/>
      <c r="E1079" s="126"/>
      <c r="F1079" s="126"/>
      <c r="G1079" s="126"/>
      <c r="H1079" s="126"/>
      <c r="I1079" s="127">
        <f t="shared" si="53"/>
        <v>0</v>
      </c>
    </row>
    <row r="1080" spans="1:9" ht="12.75">
      <c r="A1080" s="120" t="s">
        <v>97</v>
      </c>
      <c r="B1080" s="121"/>
      <c r="C1080" s="126"/>
      <c r="D1080" s="122">
        <f>D1060+D1062+D1069+D1079+D1065</f>
        <v>68919</v>
      </c>
      <c r="E1080" s="122"/>
      <c r="F1080" s="122"/>
      <c r="G1080" s="122">
        <f>G1060+G1065+G1069+G1079+G1062</f>
        <v>55152</v>
      </c>
      <c r="H1080" s="122"/>
      <c r="I1080" s="123">
        <f>I1060+I1065+I1069+I1079+I1062</f>
        <v>55152</v>
      </c>
    </row>
    <row r="1081" spans="1:9" ht="12.75">
      <c r="A1081" s="120" t="s">
        <v>256</v>
      </c>
      <c r="B1081" s="125"/>
      <c r="C1081" s="126"/>
      <c r="D1081" s="126"/>
      <c r="E1081" s="126"/>
      <c r="F1081" s="126"/>
      <c r="G1081" s="126"/>
      <c r="H1081" s="126"/>
      <c r="I1081" s="127"/>
    </row>
    <row r="1082" spans="1:9" ht="12.75">
      <c r="A1082" s="124" t="s">
        <v>55</v>
      </c>
      <c r="B1082" s="125" t="s">
        <v>56</v>
      </c>
      <c r="C1082" s="126"/>
      <c r="D1082" s="126">
        <f>D1083</f>
        <v>34692</v>
      </c>
      <c r="E1082" s="126"/>
      <c r="F1082" s="126"/>
      <c r="G1082" s="126">
        <f>G1083</f>
        <v>35904</v>
      </c>
      <c r="H1082" s="126"/>
      <c r="I1082" s="127">
        <f>I1083</f>
        <v>35904</v>
      </c>
    </row>
    <row r="1083" spans="1:9" ht="12.75">
      <c r="A1083" s="124" t="s">
        <v>280</v>
      </c>
      <c r="B1083" s="125" t="s">
        <v>57</v>
      </c>
      <c r="C1083" s="126"/>
      <c r="D1083" s="126">
        <v>34692</v>
      </c>
      <c r="E1083" s="126"/>
      <c r="F1083" s="126"/>
      <c r="G1083" s="126">
        <v>35904</v>
      </c>
      <c r="H1083" s="126"/>
      <c r="I1083" s="127">
        <f>SUM(G1083:H1083)</f>
        <v>35904</v>
      </c>
    </row>
    <row r="1084" spans="1:9" ht="12.75">
      <c r="A1084" s="124" t="s">
        <v>322</v>
      </c>
      <c r="B1084" s="125" t="s">
        <v>59</v>
      </c>
      <c r="C1084" s="126"/>
      <c r="D1084" s="126">
        <f>SUM(D1085:D1086)</f>
        <v>258</v>
      </c>
      <c r="E1084" s="126"/>
      <c r="F1084" s="126"/>
      <c r="G1084" s="126">
        <f>SUM(G1085:G1086)</f>
        <v>0</v>
      </c>
      <c r="H1084" s="126">
        <f>SUM(H1085:H1086)</f>
        <v>0</v>
      </c>
      <c r="I1084" s="127">
        <f>SUM(I1085:I1086)</f>
        <v>0</v>
      </c>
    </row>
    <row r="1085" spans="1:9" ht="12.75">
      <c r="A1085" s="124" t="s">
        <v>325</v>
      </c>
      <c r="B1085" s="125" t="s">
        <v>142</v>
      </c>
      <c r="C1085" s="126"/>
      <c r="D1085" s="126">
        <v>258</v>
      </c>
      <c r="E1085" s="126"/>
      <c r="F1085" s="126"/>
      <c r="G1085" s="126"/>
      <c r="H1085" s="126"/>
      <c r="I1085" s="127">
        <f>SUM(G1085:H1085)</f>
        <v>0</v>
      </c>
    </row>
    <row r="1086" spans="1:9" ht="12.75">
      <c r="A1086" s="124" t="s">
        <v>263</v>
      </c>
      <c r="B1086" s="125" t="s">
        <v>63</v>
      </c>
      <c r="C1086" s="126"/>
      <c r="D1086" s="126"/>
      <c r="E1086" s="126"/>
      <c r="F1086" s="126"/>
      <c r="G1086" s="126"/>
      <c r="H1086" s="126"/>
      <c r="I1086" s="127">
        <f>SUM(G1086:H1086)</f>
        <v>0</v>
      </c>
    </row>
    <row r="1087" spans="1:9" ht="12.75">
      <c r="A1087" s="124" t="s">
        <v>64</v>
      </c>
      <c r="B1087" s="128" t="s">
        <v>65</v>
      </c>
      <c r="C1087" s="126"/>
      <c r="D1087" s="126">
        <f>SUM(D1088:D1090)</f>
        <v>6279</v>
      </c>
      <c r="E1087" s="126"/>
      <c r="F1087" s="126"/>
      <c r="G1087" s="126">
        <f>SUM(G1088:G1090)</f>
        <v>6498</v>
      </c>
      <c r="H1087" s="126"/>
      <c r="I1087" s="127">
        <f>I1088+I1089+I1090</f>
        <v>6498</v>
      </c>
    </row>
    <row r="1088" spans="1:9" ht="12.75">
      <c r="A1088" s="124" t="s">
        <v>219</v>
      </c>
      <c r="B1088" s="125" t="s">
        <v>66</v>
      </c>
      <c r="C1088" s="126"/>
      <c r="D1088" s="126">
        <v>4211</v>
      </c>
      <c r="E1088" s="126"/>
      <c r="F1088" s="126"/>
      <c r="G1088" s="126">
        <v>4275</v>
      </c>
      <c r="H1088" s="126"/>
      <c r="I1088" s="127">
        <f>SUM(G1088:H1088)</f>
        <v>4275</v>
      </c>
    </row>
    <row r="1089" spans="1:9" ht="12.75">
      <c r="A1089" s="124" t="s">
        <v>67</v>
      </c>
      <c r="B1089" s="125" t="s">
        <v>68</v>
      </c>
      <c r="C1089" s="126"/>
      <c r="D1089" s="126">
        <v>1665</v>
      </c>
      <c r="E1089" s="126"/>
      <c r="F1089" s="126"/>
      <c r="G1089" s="126">
        <v>1723</v>
      </c>
      <c r="H1089" s="126"/>
      <c r="I1089" s="127">
        <f>SUM(G1089:H1089)</f>
        <v>1723</v>
      </c>
    </row>
    <row r="1090" spans="1:9" ht="12.75">
      <c r="A1090" s="124" t="s">
        <v>327</v>
      </c>
      <c r="B1090" s="125" t="s">
        <v>69</v>
      </c>
      <c r="C1090" s="126"/>
      <c r="D1090" s="126">
        <v>403</v>
      </c>
      <c r="E1090" s="126"/>
      <c r="F1090" s="126"/>
      <c r="G1090" s="126">
        <v>500</v>
      </c>
      <c r="H1090" s="126"/>
      <c r="I1090" s="127">
        <f>SUM(G1090:H1090)</f>
        <v>500</v>
      </c>
    </row>
    <row r="1091" spans="1:9" ht="12.75">
      <c r="A1091" s="124" t="s">
        <v>70</v>
      </c>
      <c r="B1091" s="125" t="s">
        <v>71</v>
      </c>
      <c r="C1091" s="126"/>
      <c r="D1091" s="126">
        <f>SUM(D1092:D1098)</f>
        <v>20545</v>
      </c>
      <c r="E1091" s="126"/>
      <c r="F1091" s="126"/>
      <c r="G1091" s="126">
        <f>SUM(G1092:G1098)</f>
        <v>58968</v>
      </c>
      <c r="H1091" s="126">
        <f>SUM(H1093:H1098)</f>
        <v>0</v>
      </c>
      <c r="I1091" s="127">
        <f>SUM(I1092:I1098)</f>
        <v>58968</v>
      </c>
    </row>
    <row r="1092" spans="1:9" ht="12.75">
      <c r="A1092" s="124" t="s">
        <v>72</v>
      </c>
      <c r="B1092" s="125" t="s">
        <v>73</v>
      </c>
      <c r="C1092" s="126"/>
      <c r="D1092" s="126">
        <v>1000</v>
      </c>
      <c r="E1092" s="126"/>
      <c r="F1092" s="126"/>
      <c r="G1092" s="126">
        <f>1000+250</f>
        <v>1250</v>
      </c>
      <c r="H1092" s="126"/>
      <c r="I1092" s="127">
        <f>SUM(G1092:H1092)</f>
        <v>1250</v>
      </c>
    </row>
    <row r="1093" spans="1:9" ht="12.75">
      <c r="A1093" s="124" t="s">
        <v>74</v>
      </c>
      <c r="B1093" s="125" t="s">
        <v>75</v>
      </c>
      <c r="C1093" s="126"/>
      <c r="D1093" s="126">
        <v>2930</v>
      </c>
      <c r="E1093" s="126"/>
      <c r="F1093" s="126"/>
      <c r="G1093" s="126"/>
      <c r="H1093" s="126"/>
      <c r="I1093" s="127">
        <f aca="true" t="shared" si="54" ref="I1093:I1098">SUM(G1093:H1093)</f>
        <v>0</v>
      </c>
    </row>
    <row r="1094" spans="1:9" ht="12.75">
      <c r="A1094" s="124" t="s">
        <v>76</v>
      </c>
      <c r="B1094" s="125" t="s">
        <v>77</v>
      </c>
      <c r="C1094" s="126"/>
      <c r="D1094" s="126">
        <v>11713</v>
      </c>
      <c r="E1094" s="126"/>
      <c r="F1094" s="126"/>
      <c r="G1094" s="126"/>
      <c r="H1094" s="126"/>
      <c r="I1094" s="127">
        <f t="shared" si="54"/>
        <v>0</v>
      </c>
    </row>
    <row r="1095" spans="1:9" ht="12.75">
      <c r="A1095" s="124" t="s">
        <v>78</v>
      </c>
      <c r="B1095" s="125" t="s">
        <v>79</v>
      </c>
      <c r="C1095" s="126"/>
      <c r="D1095" s="126">
        <v>1171</v>
      </c>
      <c r="E1095" s="126"/>
      <c r="F1095" s="126"/>
      <c r="G1095" s="126">
        <v>57000</v>
      </c>
      <c r="H1095" s="126"/>
      <c r="I1095" s="127">
        <f t="shared" si="54"/>
        <v>57000</v>
      </c>
    </row>
    <row r="1096" spans="1:9" ht="12.75">
      <c r="A1096" s="124" t="s">
        <v>421</v>
      </c>
      <c r="B1096" s="125" t="s">
        <v>83</v>
      </c>
      <c r="C1096" s="126"/>
      <c r="D1096" s="126">
        <v>103</v>
      </c>
      <c r="E1096" s="126"/>
      <c r="F1096" s="126"/>
      <c r="G1096" s="126"/>
      <c r="H1096" s="126"/>
      <c r="I1096" s="127">
        <f t="shared" si="54"/>
        <v>0</v>
      </c>
    </row>
    <row r="1097" spans="1:9" ht="12.75">
      <c r="A1097" s="124" t="s">
        <v>218</v>
      </c>
      <c r="B1097" s="125" t="s">
        <v>85</v>
      </c>
      <c r="C1097" s="126"/>
      <c r="D1097" s="126">
        <v>3628</v>
      </c>
      <c r="E1097" s="126"/>
      <c r="F1097" s="126"/>
      <c r="G1097" s="126"/>
      <c r="H1097" s="126"/>
      <c r="I1097" s="127">
        <f t="shared" si="54"/>
        <v>0</v>
      </c>
    </row>
    <row r="1098" spans="1:9" ht="12.75">
      <c r="A1098" s="124" t="s">
        <v>90</v>
      </c>
      <c r="B1098" s="125" t="s">
        <v>91</v>
      </c>
      <c r="C1098" s="126"/>
      <c r="D1098" s="126"/>
      <c r="E1098" s="126"/>
      <c r="F1098" s="126"/>
      <c r="G1098" s="126">
        <v>718</v>
      </c>
      <c r="H1098" s="126"/>
      <c r="I1098" s="127">
        <f t="shared" si="54"/>
        <v>718</v>
      </c>
    </row>
    <row r="1099" spans="1:9" ht="12.75">
      <c r="A1099" s="120" t="s">
        <v>97</v>
      </c>
      <c r="B1099" s="121"/>
      <c r="C1099" s="126"/>
      <c r="D1099" s="122">
        <f>D1082+D1084+D1087+D1091</f>
        <v>61774</v>
      </c>
      <c r="E1099" s="122"/>
      <c r="F1099" s="122"/>
      <c r="G1099" s="122">
        <f>G1082+G1087+G1091+G1084</f>
        <v>101370</v>
      </c>
      <c r="H1099" s="122"/>
      <c r="I1099" s="123">
        <f>I1082+I1087+I1091+I1084</f>
        <v>101370</v>
      </c>
    </row>
    <row r="1100" spans="1:9" ht="12.75">
      <c r="A1100" s="120" t="s">
        <v>496</v>
      </c>
      <c r="B1100" s="125"/>
      <c r="C1100" s="126"/>
      <c r="D1100" s="126"/>
      <c r="E1100" s="126"/>
      <c r="F1100" s="126"/>
      <c r="G1100" s="126"/>
      <c r="H1100" s="126"/>
      <c r="I1100" s="127"/>
    </row>
    <row r="1101" spans="1:9" ht="12.75">
      <c r="A1101" s="124" t="s">
        <v>70</v>
      </c>
      <c r="B1101" s="125" t="s">
        <v>71</v>
      </c>
      <c r="C1101" s="126"/>
      <c r="D1101" s="126">
        <f>D1102+D1104+D1105+D1103</f>
        <v>68541</v>
      </c>
      <c r="E1101" s="126"/>
      <c r="F1101" s="126"/>
      <c r="G1101" s="126">
        <f>G1102+G1104+G1105+G1103</f>
        <v>146525</v>
      </c>
      <c r="H1101" s="126"/>
      <c r="I1101" s="127">
        <f>I1102+I1104+I1105+I1103</f>
        <v>146525</v>
      </c>
    </row>
    <row r="1102" spans="1:9" ht="12.75">
      <c r="A1102" s="124" t="s">
        <v>74</v>
      </c>
      <c r="B1102" s="125" t="s">
        <v>75</v>
      </c>
      <c r="C1102" s="126"/>
      <c r="D1102" s="126">
        <v>2100</v>
      </c>
      <c r="E1102" s="126"/>
      <c r="F1102" s="126"/>
      <c r="G1102" s="126"/>
      <c r="H1102" s="126"/>
      <c r="I1102" s="127">
        <f>SUM(G1102:H1102)</f>
        <v>0</v>
      </c>
    </row>
    <row r="1103" spans="1:9" ht="12.75">
      <c r="A1103" s="124" t="s">
        <v>76</v>
      </c>
      <c r="B1103" s="125" t="s">
        <v>77</v>
      </c>
      <c r="C1103" s="126"/>
      <c r="D1103" s="126">
        <v>1165</v>
      </c>
      <c r="E1103" s="126"/>
      <c r="F1103" s="126"/>
      <c r="G1103" s="126"/>
      <c r="H1103" s="126"/>
      <c r="I1103" s="127">
        <f>SUM(G1103:H1103)</f>
        <v>0</v>
      </c>
    </row>
    <row r="1104" spans="1:9" ht="12.75">
      <c r="A1104" s="124" t="s">
        <v>78</v>
      </c>
      <c r="B1104" s="125" t="s">
        <v>79</v>
      </c>
      <c r="C1104" s="126"/>
      <c r="D1104" s="126">
        <v>65276</v>
      </c>
      <c r="E1104" s="126"/>
      <c r="F1104" s="126"/>
      <c r="G1104" s="126">
        <v>141208</v>
      </c>
      <c r="H1104" s="126"/>
      <c r="I1104" s="127">
        <f>SUM(G1104:H1104)</f>
        <v>141208</v>
      </c>
    </row>
    <row r="1105" spans="1:9" ht="12.75">
      <c r="A1105" s="124" t="s">
        <v>80</v>
      </c>
      <c r="B1105" s="125" t="s">
        <v>81</v>
      </c>
      <c r="C1105" s="126"/>
      <c r="D1105" s="126"/>
      <c r="E1105" s="126"/>
      <c r="F1105" s="126"/>
      <c r="G1105" s="126">
        <v>5317</v>
      </c>
      <c r="H1105" s="126"/>
      <c r="I1105" s="127">
        <f>SUM(G1105:H1105)</f>
        <v>5317</v>
      </c>
    </row>
    <row r="1106" spans="1:9" ht="12.75">
      <c r="A1106" s="124" t="s">
        <v>96</v>
      </c>
      <c r="B1106" s="125"/>
      <c r="C1106" s="126"/>
      <c r="D1106" s="126">
        <v>189700</v>
      </c>
      <c r="E1106" s="126"/>
      <c r="F1106" s="126"/>
      <c r="G1106" s="129"/>
      <c r="H1106" s="129"/>
      <c r="I1106" s="133">
        <f>SUM(G1106:H1106)</f>
        <v>0</v>
      </c>
    </row>
    <row r="1107" spans="1:9" ht="12.75">
      <c r="A1107" s="120" t="s">
        <v>97</v>
      </c>
      <c r="B1107" s="121"/>
      <c r="C1107" s="126"/>
      <c r="D1107" s="122">
        <f>D1101+D1106</f>
        <v>258241</v>
      </c>
      <c r="E1107" s="122"/>
      <c r="F1107" s="122"/>
      <c r="G1107" s="122">
        <f>G1101+G1106</f>
        <v>146525</v>
      </c>
      <c r="H1107" s="122"/>
      <c r="I1107" s="123">
        <f>I1101+I1106</f>
        <v>146525</v>
      </c>
    </row>
    <row r="1108" spans="1:9" ht="12.75">
      <c r="A1108" s="120" t="s">
        <v>497</v>
      </c>
      <c r="B1108" s="128"/>
      <c r="C1108" s="126"/>
      <c r="D1108" s="126"/>
      <c r="E1108" s="126"/>
      <c r="F1108" s="126"/>
      <c r="G1108" s="126"/>
      <c r="H1108" s="126"/>
      <c r="I1108" s="127"/>
    </row>
    <row r="1109" spans="1:9" ht="12.75">
      <c r="A1109" s="124" t="s">
        <v>146</v>
      </c>
      <c r="B1109" s="128" t="s">
        <v>147</v>
      </c>
      <c r="C1109" s="126">
        <v>2996</v>
      </c>
      <c r="D1109" s="126"/>
      <c r="E1109" s="126"/>
      <c r="F1109" s="126"/>
      <c r="G1109" s="126"/>
      <c r="H1109" s="126"/>
      <c r="I1109" s="127"/>
    </row>
    <row r="1110" spans="1:9" ht="12.75">
      <c r="A1110" s="124" t="s">
        <v>96</v>
      </c>
      <c r="B1110" s="128"/>
      <c r="C1110" s="126"/>
      <c r="D1110" s="126"/>
      <c r="E1110" s="126"/>
      <c r="F1110" s="126"/>
      <c r="G1110" s="129"/>
      <c r="H1110" s="129"/>
      <c r="I1110" s="133">
        <f>SUM(G1110:H1110)</f>
        <v>0</v>
      </c>
    </row>
    <row r="1111" spans="1:9" ht="12.75">
      <c r="A1111" s="120" t="s">
        <v>97</v>
      </c>
      <c r="B1111" s="121"/>
      <c r="C1111" s="122">
        <f>C1109+C1110</f>
        <v>2996</v>
      </c>
      <c r="D1111" s="126"/>
      <c r="E1111" s="126"/>
      <c r="F1111" s="126"/>
      <c r="G1111" s="122">
        <f>G1110</f>
        <v>0</v>
      </c>
      <c r="H1111" s="126"/>
      <c r="I1111" s="123">
        <f>SUM(F1111:H1111)</f>
        <v>0</v>
      </c>
    </row>
    <row r="1112" spans="1:9" ht="12.75">
      <c r="A1112" s="120" t="s">
        <v>331</v>
      </c>
      <c r="B1112" s="125"/>
      <c r="C1112" s="126"/>
      <c r="D1112" s="126"/>
      <c r="E1112" s="126"/>
      <c r="F1112" s="126"/>
      <c r="G1112" s="126"/>
      <c r="H1112" s="126"/>
      <c r="I1112" s="127"/>
    </row>
    <row r="1113" spans="1:9" ht="12.75">
      <c r="A1113" s="124" t="s">
        <v>70</v>
      </c>
      <c r="B1113" s="125" t="s">
        <v>71</v>
      </c>
      <c r="C1113" s="126"/>
      <c r="D1113" s="126">
        <f>D1114+D1115+D1116</f>
        <v>457</v>
      </c>
      <c r="E1113" s="126"/>
      <c r="F1113" s="126"/>
      <c r="G1113" s="126">
        <f>G1114+G1115+G1116</f>
        <v>1000</v>
      </c>
      <c r="H1113" s="126"/>
      <c r="I1113" s="127">
        <f>I1114+I1115+I1116</f>
        <v>1000</v>
      </c>
    </row>
    <row r="1114" spans="1:9" ht="12.75">
      <c r="A1114" s="124" t="s">
        <v>74</v>
      </c>
      <c r="B1114" s="125" t="s">
        <v>75</v>
      </c>
      <c r="C1114" s="126"/>
      <c r="D1114" s="126">
        <v>140</v>
      </c>
      <c r="E1114" s="126"/>
      <c r="F1114" s="126"/>
      <c r="G1114" s="126">
        <v>500</v>
      </c>
      <c r="H1114" s="126"/>
      <c r="I1114" s="127">
        <f>SUM(G1114:H1114)</f>
        <v>500</v>
      </c>
    </row>
    <row r="1115" spans="1:9" ht="12.75">
      <c r="A1115" s="124" t="s">
        <v>76</v>
      </c>
      <c r="B1115" s="125" t="s">
        <v>77</v>
      </c>
      <c r="C1115" s="126"/>
      <c r="D1115" s="126">
        <v>317</v>
      </c>
      <c r="E1115" s="126"/>
      <c r="F1115" s="126"/>
      <c r="G1115" s="126">
        <v>500</v>
      </c>
      <c r="H1115" s="126"/>
      <c r="I1115" s="127">
        <f>SUM(G1115:H1115)</f>
        <v>500</v>
      </c>
    </row>
    <row r="1116" spans="1:9" ht="12.75">
      <c r="A1116" s="124" t="s">
        <v>78</v>
      </c>
      <c r="B1116" s="125" t="s">
        <v>79</v>
      </c>
      <c r="C1116" s="126"/>
      <c r="D1116" s="126"/>
      <c r="E1116" s="126"/>
      <c r="F1116" s="126"/>
      <c r="G1116" s="126"/>
      <c r="H1116" s="126"/>
      <c r="I1116" s="127">
        <f>SUM(G1116:H1116)</f>
        <v>0</v>
      </c>
    </row>
    <row r="1117" spans="1:9" ht="12.75">
      <c r="A1117" s="120" t="s">
        <v>118</v>
      </c>
      <c r="B1117" s="121"/>
      <c r="C1117" s="126"/>
      <c r="D1117" s="122">
        <f>D1113</f>
        <v>457</v>
      </c>
      <c r="E1117" s="122"/>
      <c r="F1117" s="122"/>
      <c r="G1117" s="122">
        <f>G1113</f>
        <v>1000</v>
      </c>
      <c r="H1117" s="122"/>
      <c r="I1117" s="123">
        <f>SUM(G1117:H1117)</f>
        <v>1000</v>
      </c>
    </row>
    <row r="1118" spans="1:9" ht="12.75">
      <c r="A1118" s="120" t="s">
        <v>251</v>
      </c>
      <c r="B1118" s="125"/>
      <c r="C1118" s="126"/>
      <c r="D1118" s="126"/>
      <c r="E1118" s="126"/>
      <c r="F1118" s="126"/>
      <c r="G1118" s="126"/>
      <c r="H1118" s="126"/>
      <c r="I1118" s="127"/>
    </row>
    <row r="1119" spans="1:9" ht="12.75">
      <c r="A1119" s="124" t="s">
        <v>55</v>
      </c>
      <c r="B1119" s="125" t="s">
        <v>56</v>
      </c>
      <c r="C1119" s="126"/>
      <c r="D1119" s="126">
        <f>D1120</f>
        <v>196976</v>
      </c>
      <c r="E1119" s="126"/>
      <c r="F1119" s="126"/>
      <c r="G1119" s="126">
        <f>G1120</f>
        <v>240267</v>
      </c>
      <c r="H1119" s="126"/>
      <c r="I1119" s="127">
        <f>I1120</f>
        <v>240267</v>
      </c>
    </row>
    <row r="1120" spans="1:9" ht="12.75">
      <c r="A1120" s="124" t="s">
        <v>280</v>
      </c>
      <c r="B1120" s="125" t="s">
        <v>57</v>
      </c>
      <c r="C1120" s="126"/>
      <c r="D1120" s="126">
        <v>196976</v>
      </c>
      <c r="E1120" s="126"/>
      <c r="F1120" s="126"/>
      <c r="G1120" s="126">
        <v>240267</v>
      </c>
      <c r="H1120" s="126"/>
      <c r="I1120" s="127">
        <f>SUM(G1120:H1120)</f>
        <v>240267</v>
      </c>
    </row>
    <row r="1121" spans="1:9" ht="12.75">
      <c r="A1121" s="124" t="s">
        <v>322</v>
      </c>
      <c r="B1121" s="125" t="s">
        <v>59</v>
      </c>
      <c r="C1121" s="126"/>
      <c r="D1121" s="126">
        <f>SUM(D1122:D1123)</f>
        <v>2187</v>
      </c>
      <c r="E1121" s="126"/>
      <c r="F1121" s="126"/>
      <c r="G1121" s="126">
        <f>SUM(G1122:G1123)</f>
        <v>1700</v>
      </c>
      <c r="H1121" s="126"/>
      <c r="I1121" s="127">
        <f>SUM(I1122:I1123)</f>
        <v>1700</v>
      </c>
    </row>
    <row r="1122" spans="1:9" ht="12.75">
      <c r="A1122" s="124" t="s">
        <v>324</v>
      </c>
      <c r="B1122" s="125" t="s">
        <v>61</v>
      </c>
      <c r="C1122" s="126"/>
      <c r="D1122" s="126">
        <v>2152</v>
      </c>
      <c r="E1122" s="126"/>
      <c r="F1122" s="126"/>
      <c r="G1122" s="126">
        <v>1700</v>
      </c>
      <c r="H1122" s="126"/>
      <c r="I1122" s="127">
        <f>SUM(G1122:H1122)</f>
        <v>1700</v>
      </c>
    </row>
    <row r="1123" spans="1:9" ht="12.75">
      <c r="A1123" s="124" t="s">
        <v>325</v>
      </c>
      <c r="B1123" s="125" t="s">
        <v>142</v>
      </c>
      <c r="C1123" s="126"/>
      <c r="D1123" s="126">
        <v>35</v>
      </c>
      <c r="E1123" s="126"/>
      <c r="F1123" s="126"/>
      <c r="G1123" s="126"/>
      <c r="H1123" s="126"/>
      <c r="I1123" s="127">
        <f>SUM(G1123:H1123)</f>
        <v>0</v>
      </c>
    </row>
    <row r="1124" spans="1:9" ht="12.75">
      <c r="A1124" s="124" t="s">
        <v>64</v>
      </c>
      <c r="B1124" s="128" t="s">
        <v>65</v>
      </c>
      <c r="C1124" s="126"/>
      <c r="D1124" s="126">
        <f>D1125+D1126+D1127</f>
        <v>35384</v>
      </c>
      <c r="E1124" s="126"/>
      <c r="F1124" s="126"/>
      <c r="G1124" s="126">
        <f>G1125+G1126+G1127</f>
        <v>45503</v>
      </c>
      <c r="H1124" s="126"/>
      <c r="I1124" s="127">
        <f>I1125+I1126+I1127</f>
        <v>45503</v>
      </c>
    </row>
    <row r="1125" spans="1:9" ht="12.75">
      <c r="A1125" s="124" t="s">
        <v>219</v>
      </c>
      <c r="B1125" s="125" t="s">
        <v>66</v>
      </c>
      <c r="C1125" s="126"/>
      <c r="D1125" s="126">
        <v>22440</v>
      </c>
      <c r="E1125" s="126"/>
      <c r="F1125" s="126"/>
      <c r="G1125" s="126">
        <v>29325</v>
      </c>
      <c r="H1125" s="126"/>
      <c r="I1125" s="127">
        <f>SUM(G1125:H1125)</f>
        <v>29325</v>
      </c>
    </row>
    <row r="1126" spans="1:9" ht="12.75">
      <c r="A1126" s="124" t="s">
        <v>67</v>
      </c>
      <c r="B1126" s="125" t="s">
        <v>68</v>
      </c>
      <c r="C1126" s="126"/>
      <c r="D1126" s="126">
        <v>9432</v>
      </c>
      <c r="E1126" s="126"/>
      <c r="F1126" s="126"/>
      <c r="G1126" s="126">
        <v>11533</v>
      </c>
      <c r="H1126" s="126"/>
      <c r="I1126" s="127">
        <f>SUM(G1126:H1126)</f>
        <v>11533</v>
      </c>
    </row>
    <row r="1127" spans="1:9" ht="12.75">
      <c r="A1127" s="124" t="s">
        <v>327</v>
      </c>
      <c r="B1127" s="125" t="s">
        <v>69</v>
      </c>
      <c r="C1127" s="126"/>
      <c r="D1127" s="126">
        <v>3512</v>
      </c>
      <c r="E1127" s="126"/>
      <c r="F1127" s="126"/>
      <c r="G1127" s="126">
        <v>4645</v>
      </c>
      <c r="H1127" s="126"/>
      <c r="I1127" s="127">
        <f>SUM(G1127:H1127)</f>
        <v>4645</v>
      </c>
    </row>
    <row r="1128" spans="1:9" ht="12.75">
      <c r="A1128" s="124" t="s">
        <v>70</v>
      </c>
      <c r="B1128" s="125" t="s">
        <v>71</v>
      </c>
      <c r="C1128" s="126">
        <f>SUM(C1129:C1139)</f>
        <v>4752</v>
      </c>
      <c r="D1128" s="126">
        <f>SUM(D1129:D1139)</f>
        <v>469776</v>
      </c>
      <c r="E1128" s="126"/>
      <c r="F1128" s="126">
        <f>SUM(F1130:F1139)</f>
        <v>0</v>
      </c>
      <c r="G1128" s="126">
        <f>SUM(G1129:G1139)</f>
        <v>251735</v>
      </c>
      <c r="H1128" s="126"/>
      <c r="I1128" s="127">
        <f>SUM(I1129:I1139)</f>
        <v>251735</v>
      </c>
    </row>
    <row r="1129" spans="1:9" ht="12.75">
      <c r="A1129" s="124" t="s">
        <v>72</v>
      </c>
      <c r="B1129" s="125" t="s">
        <v>73</v>
      </c>
      <c r="C1129" s="126"/>
      <c r="D1129" s="126">
        <v>6354</v>
      </c>
      <c r="E1129" s="126"/>
      <c r="F1129" s="126"/>
      <c r="G1129" s="126">
        <v>8850</v>
      </c>
      <c r="H1129" s="126">
        <f>SUM(H1130:H1140)</f>
        <v>0</v>
      </c>
      <c r="I1129" s="127">
        <f>SUM(G1129:H1129)</f>
        <v>8850</v>
      </c>
    </row>
    <row r="1130" spans="1:9" ht="12.75">
      <c r="A1130" s="124" t="s">
        <v>74</v>
      </c>
      <c r="B1130" s="125" t="s">
        <v>75</v>
      </c>
      <c r="C1130" s="126"/>
      <c r="D1130" s="126">
        <v>57841</v>
      </c>
      <c r="E1130" s="126"/>
      <c r="F1130" s="126"/>
      <c r="G1130" s="126">
        <f>500+52500</f>
        <v>53000</v>
      </c>
      <c r="H1130" s="126"/>
      <c r="I1130" s="127">
        <f aca="true" t="shared" si="55" ref="I1130:I1135">SUM(G1130:H1130)</f>
        <v>53000</v>
      </c>
    </row>
    <row r="1131" spans="1:9" ht="12.75">
      <c r="A1131" s="124" t="s">
        <v>238</v>
      </c>
      <c r="B1131" s="125" t="s">
        <v>77</v>
      </c>
      <c r="C1131" s="126"/>
      <c r="D1131" s="126">
        <v>295575</v>
      </c>
      <c r="E1131" s="126"/>
      <c r="F1131" s="126"/>
      <c r="G1131" s="126">
        <v>158300</v>
      </c>
      <c r="H1131" s="126"/>
      <c r="I1131" s="127">
        <f t="shared" si="55"/>
        <v>158300</v>
      </c>
    </row>
    <row r="1132" spans="1:9" ht="12.75">
      <c r="A1132" s="124" t="s">
        <v>78</v>
      </c>
      <c r="B1132" s="125" t="s">
        <v>79</v>
      </c>
      <c r="C1132" s="126">
        <v>4752</v>
      </c>
      <c r="D1132" s="126">
        <v>21143</v>
      </c>
      <c r="E1132" s="126"/>
      <c r="F1132" s="126"/>
      <c r="G1132" s="126">
        <v>14000</v>
      </c>
      <c r="H1132" s="126"/>
      <c r="I1132" s="127">
        <f t="shared" si="55"/>
        <v>14000</v>
      </c>
    </row>
    <row r="1133" spans="1:9" ht="12.75">
      <c r="A1133" s="124" t="s">
        <v>80</v>
      </c>
      <c r="B1133" s="125" t="s">
        <v>81</v>
      </c>
      <c r="C1133" s="126"/>
      <c r="D1133" s="126">
        <v>82094</v>
      </c>
      <c r="E1133" s="126"/>
      <c r="F1133" s="126"/>
      <c r="G1133" s="126">
        <v>5000</v>
      </c>
      <c r="H1133" s="126"/>
      <c r="I1133" s="127">
        <f t="shared" si="55"/>
        <v>5000</v>
      </c>
    </row>
    <row r="1134" spans="1:9" ht="12.75">
      <c r="A1134" s="124" t="s">
        <v>421</v>
      </c>
      <c r="B1134" s="125" t="s">
        <v>83</v>
      </c>
      <c r="C1134" s="126"/>
      <c r="D1134" s="126"/>
      <c r="E1134" s="126"/>
      <c r="F1134" s="126"/>
      <c r="G1134" s="126">
        <v>600</v>
      </c>
      <c r="H1134" s="126"/>
      <c r="I1134" s="127">
        <f t="shared" si="55"/>
        <v>600</v>
      </c>
    </row>
    <row r="1135" spans="1:9" ht="12.75">
      <c r="A1135" s="124" t="s">
        <v>218</v>
      </c>
      <c r="B1135" s="125" t="s">
        <v>85</v>
      </c>
      <c r="C1135" s="126"/>
      <c r="D1135" s="126">
        <v>399</v>
      </c>
      <c r="E1135" s="126"/>
      <c r="F1135" s="126"/>
      <c r="G1135" s="126">
        <v>1300</v>
      </c>
      <c r="H1135" s="126"/>
      <c r="I1135" s="127">
        <f t="shared" si="55"/>
        <v>1300</v>
      </c>
    </row>
    <row r="1136" spans="1:9" ht="12.75">
      <c r="A1136" s="124" t="s">
        <v>119</v>
      </c>
      <c r="B1136" s="125" t="s">
        <v>89</v>
      </c>
      <c r="C1136" s="126"/>
      <c r="D1136" s="126">
        <v>6369</v>
      </c>
      <c r="E1136" s="126"/>
      <c r="F1136" s="126"/>
      <c r="G1136" s="126">
        <v>5380</v>
      </c>
      <c r="H1136" s="126"/>
      <c r="I1136" s="127">
        <f>SUM(G1136:H1136)</f>
        <v>5380</v>
      </c>
    </row>
    <row r="1137" spans="1:9" ht="12.75">
      <c r="A1137" s="124" t="s">
        <v>120</v>
      </c>
      <c r="B1137" s="125" t="s">
        <v>91</v>
      </c>
      <c r="C1137" s="126"/>
      <c r="D1137" s="126"/>
      <c r="E1137" s="126"/>
      <c r="F1137" s="126"/>
      <c r="G1137" s="126">
        <v>4805</v>
      </c>
      <c r="H1137" s="126"/>
      <c r="I1137" s="127">
        <f>SUM(G1137:H1137)</f>
        <v>4805</v>
      </c>
    </row>
    <row r="1138" spans="1:9" ht="12.75">
      <c r="A1138" s="124" t="s">
        <v>143</v>
      </c>
      <c r="B1138" s="125" t="s">
        <v>92</v>
      </c>
      <c r="C1138" s="126"/>
      <c r="D1138" s="126">
        <v>1</v>
      </c>
      <c r="E1138" s="126"/>
      <c r="F1138" s="126"/>
      <c r="G1138" s="126"/>
      <c r="H1138" s="126"/>
      <c r="I1138" s="127"/>
    </row>
    <row r="1139" spans="1:9" ht="12.75">
      <c r="A1139" s="124" t="s">
        <v>121</v>
      </c>
      <c r="B1139" s="125" t="s">
        <v>93</v>
      </c>
      <c r="C1139" s="126"/>
      <c r="D1139" s="126"/>
      <c r="E1139" s="126"/>
      <c r="F1139" s="129"/>
      <c r="G1139" s="129">
        <v>500</v>
      </c>
      <c r="H1139" s="126"/>
      <c r="I1139" s="127">
        <f>G1139+F1139</f>
        <v>500</v>
      </c>
    </row>
    <row r="1140" spans="1:9" ht="12.75">
      <c r="A1140" s="124" t="s">
        <v>122</v>
      </c>
      <c r="B1140" s="125" t="s">
        <v>123</v>
      </c>
      <c r="C1140" s="126"/>
      <c r="D1140" s="126">
        <f>D1141+D1142</f>
        <v>0</v>
      </c>
      <c r="E1140" s="126"/>
      <c r="F1140" s="126"/>
      <c r="G1140" s="126">
        <f>G1141+G1142</f>
        <v>3000</v>
      </c>
      <c r="H1140" s="126"/>
      <c r="I1140" s="127">
        <f>SUM(G1140:H1140)</f>
        <v>3000</v>
      </c>
    </row>
    <row r="1141" spans="1:9" ht="12.75">
      <c r="A1141" s="124" t="s">
        <v>194</v>
      </c>
      <c r="B1141" s="125" t="s">
        <v>147</v>
      </c>
      <c r="C1141" s="126"/>
      <c r="D1141" s="126"/>
      <c r="E1141" s="126"/>
      <c r="F1141" s="126"/>
      <c r="G1141" s="126"/>
      <c r="H1141" s="126"/>
      <c r="I1141" s="127">
        <f>SUM(G1141:H1141)</f>
        <v>0</v>
      </c>
    </row>
    <row r="1142" spans="1:9" ht="12.75">
      <c r="A1142" s="124" t="s">
        <v>206</v>
      </c>
      <c r="B1142" s="125" t="s">
        <v>207</v>
      </c>
      <c r="C1142" s="126"/>
      <c r="D1142" s="126"/>
      <c r="E1142" s="126"/>
      <c r="F1142" s="126"/>
      <c r="G1142" s="129">
        <v>3000</v>
      </c>
      <c r="H1142" s="126"/>
      <c r="I1142" s="127">
        <f>SUM(G1142:H1142)</f>
        <v>3000</v>
      </c>
    </row>
    <row r="1143" spans="1:9" ht="12.75">
      <c r="A1143" s="124" t="s">
        <v>96</v>
      </c>
      <c r="B1143" s="125"/>
      <c r="C1143" s="126"/>
      <c r="D1143" s="126">
        <v>23716</v>
      </c>
      <c r="E1143" s="126"/>
      <c r="F1143" s="130"/>
      <c r="G1143" s="129"/>
      <c r="H1143" s="129"/>
      <c r="I1143" s="133">
        <f>G1143+F1143</f>
        <v>0</v>
      </c>
    </row>
    <row r="1144" spans="1:9" ht="12.75">
      <c r="A1144" s="120" t="s">
        <v>97</v>
      </c>
      <c r="B1144" s="121"/>
      <c r="C1144" s="122">
        <f>C1128</f>
        <v>4752</v>
      </c>
      <c r="D1144" s="122">
        <f>D1119+D1121+D1124+D1128+D1140+D1143</f>
        <v>728039</v>
      </c>
      <c r="E1144" s="122"/>
      <c r="F1144" s="122">
        <f>SUM(F1139:F1143)</f>
        <v>0</v>
      </c>
      <c r="G1144" s="122">
        <f>G1119+G1121+G1124+G1128+G1140+G1143</f>
        <v>542205</v>
      </c>
      <c r="H1144" s="122"/>
      <c r="I1144" s="123">
        <f>I1119+I1121+I1124+I1128+I1140+I1143</f>
        <v>542205</v>
      </c>
    </row>
    <row r="1145" spans="1:9" ht="12.75">
      <c r="A1145" s="147" t="s">
        <v>498</v>
      </c>
      <c r="B1145" s="121"/>
      <c r="C1145" s="126"/>
      <c r="D1145" s="122"/>
      <c r="E1145" s="126"/>
      <c r="F1145" s="126"/>
      <c r="G1145" s="122"/>
      <c r="H1145" s="122"/>
      <c r="I1145" s="123"/>
    </row>
    <row r="1146" spans="1:9" ht="12.75">
      <c r="A1146" s="124" t="s">
        <v>78</v>
      </c>
      <c r="B1146" s="125" t="s">
        <v>79</v>
      </c>
      <c r="C1146" s="122"/>
      <c r="D1146" s="126"/>
      <c r="E1146" s="122"/>
      <c r="F1146" s="122"/>
      <c r="G1146" s="126">
        <v>6000</v>
      </c>
      <c r="H1146" s="126"/>
      <c r="I1146" s="127">
        <f>SUM(G1146:H1146)</f>
        <v>6000</v>
      </c>
    </row>
    <row r="1147" spans="1:9" ht="12.75">
      <c r="A1147" s="120" t="s">
        <v>97</v>
      </c>
      <c r="B1147" s="121"/>
      <c r="C1147" s="122"/>
      <c r="D1147" s="122">
        <f>SUM(D1146)</f>
        <v>0</v>
      </c>
      <c r="E1147" s="122"/>
      <c r="F1147" s="122"/>
      <c r="G1147" s="122">
        <f>G1146</f>
        <v>6000</v>
      </c>
      <c r="H1147" s="122"/>
      <c r="I1147" s="123">
        <f>I1146</f>
        <v>6000</v>
      </c>
    </row>
    <row r="1148" spans="1:9" ht="12.75">
      <c r="A1148" s="120" t="s">
        <v>513</v>
      </c>
      <c r="B1148" s="125"/>
      <c r="C1148" s="126"/>
      <c r="D1148" s="126"/>
      <c r="E1148" s="126"/>
      <c r="F1148" s="126"/>
      <c r="G1148" s="126"/>
      <c r="H1148" s="126"/>
      <c r="I1148" s="127"/>
    </row>
    <row r="1149" spans="1:9" ht="12.75">
      <c r="A1149" s="124" t="s">
        <v>55</v>
      </c>
      <c r="B1149" s="125" t="s">
        <v>56</v>
      </c>
      <c r="C1149" s="126"/>
      <c r="D1149" s="126">
        <f>D1150</f>
        <v>270605</v>
      </c>
      <c r="E1149" s="126"/>
      <c r="F1149" s="126"/>
      <c r="G1149" s="126">
        <f>G1150</f>
        <v>307513</v>
      </c>
      <c r="H1149" s="126"/>
      <c r="I1149" s="127">
        <f>I1150</f>
        <v>307513</v>
      </c>
    </row>
    <row r="1150" spans="1:9" ht="12.75">
      <c r="A1150" s="124" t="s">
        <v>280</v>
      </c>
      <c r="B1150" s="125" t="s">
        <v>57</v>
      </c>
      <c r="C1150" s="126"/>
      <c r="D1150" s="126">
        <f>D1061+D1083+D1120</f>
        <v>270605</v>
      </c>
      <c r="E1150" s="126"/>
      <c r="F1150" s="126"/>
      <c r="G1150" s="126">
        <f>G1061+G1083+G1120</f>
        <v>307513</v>
      </c>
      <c r="H1150" s="126"/>
      <c r="I1150" s="127">
        <f>SUM(G1150:H1150)</f>
        <v>307513</v>
      </c>
    </row>
    <row r="1151" spans="1:9" ht="12.75">
      <c r="A1151" s="124" t="s">
        <v>322</v>
      </c>
      <c r="B1151" s="125" t="s">
        <v>59</v>
      </c>
      <c r="C1151" s="126"/>
      <c r="D1151" s="126">
        <f>SUM(D1152:D1156)</f>
        <v>2729</v>
      </c>
      <c r="E1151" s="126"/>
      <c r="F1151" s="126"/>
      <c r="G1151" s="126">
        <f>SUM(G1152:G1156)</f>
        <v>1800</v>
      </c>
      <c r="H1151" s="126">
        <f>SUM(H1153:H1156)</f>
        <v>0</v>
      </c>
      <c r="I1151" s="127">
        <f>SUM(I1152:I1156)</f>
        <v>1800</v>
      </c>
    </row>
    <row r="1152" spans="1:9" ht="12.75">
      <c r="A1152" s="124" t="s">
        <v>321</v>
      </c>
      <c r="B1152" s="125" t="s">
        <v>60</v>
      </c>
      <c r="C1152" s="126"/>
      <c r="D1152" s="126"/>
      <c r="E1152" s="126"/>
      <c r="F1152" s="126"/>
      <c r="G1152" s="126"/>
      <c r="H1152" s="126"/>
      <c r="I1152" s="127">
        <f>SUM(G1152:H1152)</f>
        <v>0</v>
      </c>
    </row>
    <row r="1153" spans="1:9" ht="12.75">
      <c r="A1153" s="124" t="s">
        <v>324</v>
      </c>
      <c r="B1153" s="125" t="s">
        <v>61</v>
      </c>
      <c r="C1153" s="126"/>
      <c r="D1153" s="126">
        <f>D1122</f>
        <v>2152</v>
      </c>
      <c r="E1153" s="126"/>
      <c r="F1153" s="126"/>
      <c r="G1153" s="126">
        <f>G1122</f>
        <v>1700</v>
      </c>
      <c r="H1153" s="126"/>
      <c r="I1153" s="127">
        <f>SUM(G1153:H1153)</f>
        <v>1700</v>
      </c>
    </row>
    <row r="1154" spans="1:9" ht="12.75">
      <c r="A1154" s="124" t="s">
        <v>325</v>
      </c>
      <c r="B1154" s="125" t="s">
        <v>142</v>
      </c>
      <c r="C1154" s="126"/>
      <c r="D1154" s="126">
        <f>D1063+D1085+D1123</f>
        <v>444</v>
      </c>
      <c r="E1154" s="126"/>
      <c r="F1154" s="126"/>
      <c r="G1154" s="126">
        <f>G1063+G1085+G1123</f>
        <v>0</v>
      </c>
      <c r="H1154" s="126">
        <f>H1063+H1085+H1123</f>
        <v>0</v>
      </c>
      <c r="I1154" s="127">
        <f>I1063+I1085+I1123</f>
        <v>0</v>
      </c>
    </row>
    <row r="1155" spans="1:9" ht="12.75">
      <c r="A1155" s="124" t="s">
        <v>326</v>
      </c>
      <c r="B1155" s="125" t="s">
        <v>62</v>
      </c>
      <c r="C1155" s="126"/>
      <c r="D1155" s="126"/>
      <c r="E1155" s="126"/>
      <c r="F1155" s="126"/>
      <c r="G1155" s="126"/>
      <c r="H1155" s="126"/>
      <c r="I1155" s="127"/>
    </row>
    <row r="1156" spans="1:9" ht="12.75">
      <c r="A1156" s="124" t="s">
        <v>263</v>
      </c>
      <c r="B1156" s="125" t="s">
        <v>63</v>
      </c>
      <c r="C1156" s="126"/>
      <c r="D1156" s="126">
        <f>D1086+D1064</f>
        <v>133</v>
      </c>
      <c r="E1156" s="126"/>
      <c r="F1156" s="126"/>
      <c r="G1156" s="126">
        <f>G1086+G1064</f>
        <v>100</v>
      </c>
      <c r="H1156" s="126"/>
      <c r="I1156" s="127">
        <f>SUM(G1156:H1156)</f>
        <v>100</v>
      </c>
    </row>
    <row r="1157" spans="1:9" ht="12.75">
      <c r="A1157" s="124" t="s">
        <v>64</v>
      </c>
      <c r="B1157" s="128" t="s">
        <v>65</v>
      </c>
      <c r="C1157" s="126"/>
      <c r="D1157" s="126">
        <f>D1158+D1159+D1160</f>
        <v>48801</v>
      </c>
      <c r="E1157" s="126"/>
      <c r="F1157" s="126"/>
      <c r="G1157" s="126">
        <f>G1158+G1159+G1160</f>
        <v>57674</v>
      </c>
      <c r="H1157" s="126">
        <f>H1158+H1159+H1160</f>
        <v>0</v>
      </c>
      <c r="I1157" s="127">
        <f>I1158+I1159+I1160</f>
        <v>57674</v>
      </c>
    </row>
    <row r="1158" spans="1:9" ht="12.75">
      <c r="A1158" s="124" t="s">
        <v>219</v>
      </c>
      <c r="B1158" s="125" t="s">
        <v>66</v>
      </c>
      <c r="C1158" s="126"/>
      <c r="D1158" s="126">
        <f>D1066+D1088+D1125</f>
        <v>31188</v>
      </c>
      <c r="E1158" s="126"/>
      <c r="F1158" s="126"/>
      <c r="G1158" s="126">
        <f>G1066+G1088+G1125</f>
        <v>37084</v>
      </c>
      <c r="H1158" s="126"/>
      <c r="I1158" s="127">
        <f>SUM(G1158:H1158)</f>
        <v>37084</v>
      </c>
    </row>
    <row r="1159" spans="1:9" ht="12.75">
      <c r="A1159" s="124" t="s">
        <v>67</v>
      </c>
      <c r="B1159" s="125" t="s">
        <v>68</v>
      </c>
      <c r="C1159" s="126"/>
      <c r="D1159" s="126">
        <f>D1067+D1089+D1126</f>
        <v>13099</v>
      </c>
      <c r="E1159" s="126"/>
      <c r="F1159" s="126"/>
      <c r="G1159" s="126">
        <f>G1067+G1089+G1126</f>
        <v>14761</v>
      </c>
      <c r="H1159" s="126"/>
      <c r="I1159" s="127">
        <f>SUM(G1159:H1159)</f>
        <v>14761</v>
      </c>
    </row>
    <row r="1160" spans="1:9" ht="12.75">
      <c r="A1160" s="124" t="s">
        <v>327</v>
      </c>
      <c r="B1160" s="125" t="s">
        <v>69</v>
      </c>
      <c r="C1160" s="126"/>
      <c r="D1160" s="126">
        <f>D1068+D1127+D1090</f>
        <v>4514</v>
      </c>
      <c r="E1160" s="126"/>
      <c r="F1160" s="126"/>
      <c r="G1160" s="126">
        <f>G1068+G1127+G1090</f>
        <v>5829</v>
      </c>
      <c r="H1160" s="126"/>
      <c r="I1160" s="127">
        <f>SUM(G1160:H1160)</f>
        <v>5829</v>
      </c>
    </row>
    <row r="1161" spans="1:9" ht="12.75">
      <c r="A1161" s="124" t="s">
        <v>70</v>
      </c>
      <c r="B1161" s="125" t="s">
        <v>71</v>
      </c>
      <c r="C1161" s="126">
        <f>SUM(C1162:C1172)</f>
        <v>4752</v>
      </c>
      <c r="D1161" s="126">
        <f>SUM(D1162:D1172)</f>
        <v>581879</v>
      </c>
      <c r="E1161" s="126"/>
      <c r="F1161" s="126"/>
      <c r="G1161" s="126">
        <f>SUM(G1162:G1172)</f>
        <v>482265</v>
      </c>
      <c r="H1161" s="126">
        <f>SUM(H1163:H1172)</f>
        <v>0</v>
      </c>
      <c r="I1161" s="127">
        <f>SUM(I1162:I1172)</f>
        <v>482265</v>
      </c>
    </row>
    <row r="1162" spans="1:9" ht="12.75">
      <c r="A1162" s="124" t="s">
        <v>72</v>
      </c>
      <c r="B1162" s="125" t="s">
        <v>73</v>
      </c>
      <c r="C1162" s="126"/>
      <c r="D1162" s="126">
        <f>D1129+D1092+D1070</f>
        <v>9354</v>
      </c>
      <c r="E1162" s="126"/>
      <c r="F1162" s="126"/>
      <c r="G1162" s="126">
        <f>G1129+G1092+G1070</f>
        <v>11300</v>
      </c>
      <c r="H1162" s="126"/>
      <c r="I1162" s="127">
        <f>SUM(G1162:H1162)</f>
        <v>11300</v>
      </c>
    </row>
    <row r="1163" spans="1:9" ht="12.75">
      <c r="A1163" s="124" t="s">
        <v>74</v>
      </c>
      <c r="B1163" s="125" t="s">
        <v>75</v>
      </c>
      <c r="C1163" s="126"/>
      <c r="D1163" s="126">
        <f>D1071+D1093+D1114+D1130+D1102</f>
        <v>64979</v>
      </c>
      <c r="E1163" s="126"/>
      <c r="F1163" s="126"/>
      <c r="G1163" s="126">
        <f>G1071+G1093+G1114+G1130+G1102</f>
        <v>55850</v>
      </c>
      <c r="H1163" s="126"/>
      <c r="I1163" s="127">
        <f aca="true" t="shared" si="56" ref="I1163:I1170">SUM(G1163:H1163)</f>
        <v>55850</v>
      </c>
    </row>
    <row r="1164" spans="1:9" ht="12.75">
      <c r="A1164" s="124" t="s">
        <v>239</v>
      </c>
      <c r="B1164" s="125" t="s">
        <v>77</v>
      </c>
      <c r="C1164" s="126"/>
      <c r="D1164" s="126">
        <f>D1094+D1131+D1115+D1103+D1072</f>
        <v>312135</v>
      </c>
      <c r="E1164" s="126"/>
      <c r="F1164" s="126"/>
      <c r="G1164" s="126">
        <f>G1094+G1131+G1115+G1072+G1103</f>
        <v>162500</v>
      </c>
      <c r="H1164" s="126"/>
      <c r="I1164" s="127">
        <f t="shared" si="56"/>
        <v>162500</v>
      </c>
    </row>
    <row r="1165" spans="1:9" ht="12.75">
      <c r="A1165" s="124" t="s">
        <v>78</v>
      </c>
      <c r="B1165" s="125" t="s">
        <v>79</v>
      </c>
      <c r="C1165" s="126">
        <f>C1132</f>
        <v>4752</v>
      </c>
      <c r="D1165" s="126">
        <f>D1073+D1095+D1104+D1116+D1132+D1146</f>
        <v>99817</v>
      </c>
      <c r="E1165" s="126"/>
      <c r="F1165" s="126"/>
      <c r="G1165" s="126">
        <f>G1073+G1095+G1104+G1116+G1132+G1146</f>
        <v>224708</v>
      </c>
      <c r="H1165" s="126"/>
      <c r="I1165" s="127">
        <f t="shared" si="56"/>
        <v>224708</v>
      </c>
    </row>
    <row r="1166" spans="1:9" ht="12.75">
      <c r="A1166" s="124" t="s">
        <v>80</v>
      </c>
      <c r="B1166" s="125" t="s">
        <v>81</v>
      </c>
      <c r="C1166" s="126"/>
      <c r="D1166" s="126">
        <f>D1105+D1133+D1074</f>
        <v>82437</v>
      </c>
      <c r="E1166" s="126"/>
      <c r="F1166" s="126"/>
      <c r="G1166" s="126">
        <f>G1105+G1133+G1074</f>
        <v>10617</v>
      </c>
      <c r="H1166" s="126"/>
      <c r="I1166" s="127">
        <f t="shared" si="56"/>
        <v>10617</v>
      </c>
    </row>
    <row r="1167" spans="1:9" ht="12.75">
      <c r="A1167" s="124" t="s">
        <v>421</v>
      </c>
      <c r="B1167" s="125" t="s">
        <v>83</v>
      </c>
      <c r="C1167" s="126"/>
      <c r="D1167" s="126">
        <f>D1096+D1134+D1075</f>
        <v>2423</v>
      </c>
      <c r="E1167" s="126"/>
      <c r="F1167" s="126"/>
      <c r="G1167" s="126">
        <f>G1096+G1134+G1075</f>
        <v>3600</v>
      </c>
      <c r="H1167" s="126"/>
      <c r="I1167" s="127">
        <f t="shared" si="56"/>
        <v>3600</v>
      </c>
    </row>
    <row r="1168" spans="1:9" ht="12.75">
      <c r="A1168" s="124" t="s">
        <v>218</v>
      </c>
      <c r="B1168" s="125" t="s">
        <v>85</v>
      </c>
      <c r="C1168" s="126"/>
      <c r="D1168" s="126">
        <f>D1076+D1135+D1097</f>
        <v>4037</v>
      </c>
      <c r="E1168" s="126"/>
      <c r="F1168" s="126"/>
      <c r="G1168" s="126">
        <f>G1076+G1135+G1097</f>
        <v>1500</v>
      </c>
      <c r="H1168" s="126"/>
      <c r="I1168" s="127">
        <f t="shared" si="56"/>
        <v>1500</v>
      </c>
    </row>
    <row r="1169" spans="1:9" ht="12.75">
      <c r="A1169" s="124" t="s">
        <v>119</v>
      </c>
      <c r="B1169" s="125" t="s">
        <v>89</v>
      </c>
      <c r="C1169" s="126"/>
      <c r="D1169" s="126">
        <f>D1136+D1077</f>
        <v>6696</v>
      </c>
      <c r="E1169" s="126"/>
      <c r="F1169" s="126"/>
      <c r="G1169" s="126">
        <f>G1136+G1077</f>
        <v>5540</v>
      </c>
      <c r="H1169" s="126"/>
      <c r="I1169" s="127">
        <f t="shared" si="56"/>
        <v>5540</v>
      </c>
    </row>
    <row r="1170" spans="1:9" ht="12.75">
      <c r="A1170" s="124" t="s">
        <v>90</v>
      </c>
      <c r="B1170" s="125" t="s">
        <v>91</v>
      </c>
      <c r="C1170" s="126"/>
      <c r="D1170" s="126">
        <f>D1078+D1098+D1137</f>
        <v>0</v>
      </c>
      <c r="E1170" s="126"/>
      <c r="F1170" s="126"/>
      <c r="G1170" s="126">
        <f>G1078+G1098+G1137</f>
        <v>6150</v>
      </c>
      <c r="H1170" s="126"/>
      <c r="I1170" s="127">
        <f t="shared" si="56"/>
        <v>6150</v>
      </c>
    </row>
    <row r="1171" spans="1:9" ht="12.75">
      <c r="A1171" s="124" t="s">
        <v>143</v>
      </c>
      <c r="B1171" s="125" t="s">
        <v>92</v>
      </c>
      <c r="C1171" s="126"/>
      <c r="D1171" s="126">
        <f>D1138</f>
        <v>1</v>
      </c>
      <c r="E1171" s="126"/>
      <c r="F1171" s="126"/>
      <c r="G1171" s="126"/>
      <c r="H1171" s="126"/>
      <c r="I1171" s="127"/>
    </row>
    <row r="1172" spans="1:9" ht="12.75">
      <c r="A1172" s="124" t="s">
        <v>124</v>
      </c>
      <c r="B1172" s="125" t="s">
        <v>93</v>
      </c>
      <c r="C1172" s="126"/>
      <c r="D1172" s="126">
        <f>D1139</f>
        <v>0</v>
      </c>
      <c r="E1172" s="126"/>
      <c r="F1172" s="126">
        <f>F1139</f>
        <v>0</v>
      </c>
      <c r="G1172" s="126">
        <f>G1139</f>
        <v>500</v>
      </c>
      <c r="H1172" s="126"/>
      <c r="I1172" s="127">
        <f>SUM(F1172:H1172)</f>
        <v>500</v>
      </c>
    </row>
    <row r="1173" spans="1:9" ht="12.75">
      <c r="A1173" s="124" t="s">
        <v>122</v>
      </c>
      <c r="B1173" s="125" t="s">
        <v>123</v>
      </c>
      <c r="C1173" s="126">
        <f>C1109</f>
        <v>2996</v>
      </c>
      <c r="D1173" s="126">
        <f>D1174</f>
        <v>0</v>
      </c>
      <c r="E1173" s="126"/>
      <c r="F1173" s="130"/>
      <c r="G1173" s="126">
        <f>G1174</f>
        <v>3000</v>
      </c>
      <c r="H1173" s="126"/>
      <c r="I1173" s="127">
        <f>SUM(F1173:H1173)</f>
        <v>3000</v>
      </c>
    </row>
    <row r="1174" spans="1:9" ht="12.75">
      <c r="A1174" s="124" t="s">
        <v>206</v>
      </c>
      <c r="B1174" s="125" t="s">
        <v>207</v>
      </c>
      <c r="C1174" s="126"/>
      <c r="D1174" s="126">
        <f>D1142</f>
        <v>0</v>
      </c>
      <c r="E1174" s="126"/>
      <c r="F1174" s="130"/>
      <c r="G1174" s="126">
        <f>G1142</f>
        <v>3000</v>
      </c>
      <c r="H1174" s="126"/>
      <c r="I1174" s="127">
        <f>SUM(G1174:H1174)</f>
        <v>3000</v>
      </c>
    </row>
    <row r="1175" spans="1:9" ht="12.75">
      <c r="A1175" s="124" t="s">
        <v>96</v>
      </c>
      <c r="B1175" s="125"/>
      <c r="C1175" s="126"/>
      <c r="D1175" s="126">
        <f>D1079+D1143+D1106+D1110</f>
        <v>213416</v>
      </c>
      <c r="E1175" s="126"/>
      <c r="F1175" s="130"/>
      <c r="G1175" s="126">
        <f>G1106+G1111+G1143</f>
        <v>0</v>
      </c>
      <c r="H1175" s="126"/>
      <c r="I1175" s="127">
        <f>SUM(F1175:H1175)</f>
        <v>0</v>
      </c>
    </row>
    <row r="1176" spans="1:9" ht="12.75">
      <c r="A1176" s="120" t="s">
        <v>99</v>
      </c>
      <c r="B1176" s="121"/>
      <c r="C1176" s="122">
        <f>C1161+C1173</f>
        <v>7748</v>
      </c>
      <c r="D1176" s="122">
        <f>D1149+D1151+D1157+D1161+D1173+D1175</f>
        <v>1117430</v>
      </c>
      <c r="E1176" s="122"/>
      <c r="F1176" s="122">
        <f>SUM(F1172:F1175)</f>
        <v>0</v>
      </c>
      <c r="G1176" s="131">
        <f>G1149+G1151+G1157+G1161+G1173+G1175</f>
        <v>852252</v>
      </c>
      <c r="H1176" s="122"/>
      <c r="I1176" s="123">
        <f>I1149+I1151+I1157+I1161+I1173+I1175</f>
        <v>852252</v>
      </c>
    </row>
    <row r="1177" spans="1:9" ht="12.75">
      <c r="A1177" s="120" t="s">
        <v>514</v>
      </c>
      <c r="B1177" s="125"/>
      <c r="C1177" s="126"/>
      <c r="D1177" s="126"/>
      <c r="E1177" s="126"/>
      <c r="F1177" s="130"/>
      <c r="G1177" s="129"/>
      <c r="H1177" s="126"/>
      <c r="I1177" s="127"/>
    </row>
    <row r="1178" spans="1:9" ht="12.75">
      <c r="A1178" s="124" t="s">
        <v>125</v>
      </c>
      <c r="B1178" s="121" t="s">
        <v>126</v>
      </c>
      <c r="C1178" s="122"/>
      <c r="D1178" s="122">
        <f>D1179</f>
        <v>1387</v>
      </c>
      <c r="E1178" s="122"/>
      <c r="F1178" s="122"/>
      <c r="G1178" s="122">
        <f>G1179</f>
        <v>5000</v>
      </c>
      <c r="H1178" s="122"/>
      <c r="I1178" s="123">
        <f>I1179</f>
        <v>5000</v>
      </c>
    </row>
    <row r="1179" spans="1:9" ht="12.75">
      <c r="A1179" s="124" t="s">
        <v>127</v>
      </c>
      <c r="B1179" s="128" t="s">
        <v>128</v>
      </c>
      <c r="C1179" s="126"/>
      <c r="D1179" s="126">
        <v>1387</v>
      </c>
      <c r="E1179" s="126"/>
      <c r="F1179" s="126"/>
      <c r="G1179" s="126">
        <v>5000</v>
      </c>
      <c r="H1179" s="126"/>
      <c r="I1179" s="127">
        <f>SUM(G1179:H1179)</f>
        <v>5000</v>
      </c>
    </row>
    <row r="1180" spans="1:9" ht="12.75">
      <c r="A1180" s="120" t="s">
        <v>129</v>
      </c>
      <c r="B1180" s="121"/>
      <c r="C1180" s="126"/>
      <c r="D1180" s="126">
        <f>D1178</f>
        <v>1387</v>
      </c>
      <c r="E1180" s="126"/>
      <c r="F1180" s="126"/>
      <c r="G1180" s="126">
        <f>G1178</f>
        <v>5000</v>
      </c>
      <c r="H1180" s="126"/>
      <c r="I1180" s="127">
        <f>SUM(G1180:H1180)</f>
        <v>5000</v>
      </c>
    </row>
    <row r="1181" spans="1:9" ht="12.75">
      <c r="A1181" s="120" t="s">
        <v>330</v>
      </c>
      <c r="B1181" s="121" t="s">
        <v>130</v>
      </c>
      <c r="C1181" s="122"/>
      <c r="D1181" s="122"/>
      <c r="E1181" s="122"/>
      <c r="F1181" s="122"/>
      <c r="G1181" s="122">
        <v>50000</v>
      </c>
      <c r="H1181" s="122"/>
      <c r="I1181" s="123">
        <f>G1181+H1181</f>
        <v>50000</v>
      </c>
    </row>
    <row r="1182" spans="1:9" ht="12.75">
      <c r="A1182" s="158" t="s">
        <v>487</v>
      </c>
      <c r="B1182" s="159"/>
      <c r="C1182" s="160"/>
      <c r="D1182" s="160"/>
      <c r="E1182" s="160"/>
      <c r="F1182" s="160"/>
      <c r="G1182" s="160">
        <v>392400</v>
      </c>
      <c r="H1182" s="160"/>
      <c r="I1182" s="161">
        <f>SUM(G1182:H1182)</f>
        <v>392400</v>
      </c>
    </row>
    <row r="1183" spans="1:9" ht="12.75">
      <c r="A1183" s="167" t="s">
        <v>499</v>
      </c>
      <c r="B1183" s="159"/>
      <c r="C1183" s="160"/>
      <c r="D1183" s="160"/>
      <c r="E1183" s="160"/>
      <c r="F1183" s="160"/>
      <c r="G1183" s="162">
        <v>220500</v>
      </c>
      <c r="H1183" s="162"/>
      <c r="I1183" s="163">
        <f>SUM(G1183:H1183)</f>
        <v>220500</v>
      </c>
    </row>
    <row r="1184" spans="1:9" ht="12.75">
      <c r="A1184" s="158" t="s">
        <v>488</v>
      </c>
      <c r="B1184" s="159"/>
      <c r="C1184" s="160"/>
      <c r="D1184" s="160"/>
      <c r="E1184" s="160"/>
      <c r="F1184" s="160"/>
      <c r="G1184" s="160">
        <f>424735-4262</f>
        <v>420473</v>
      </c>
      <c r="H1184" s="160"/>
      <c r="I1184" s="161">
        <f>SUM(G1184:H1184)</f>
        <v>420473</v>
      </c>
    </row>
    <row r="1185" spans="1:9" ht="13.5" thickBot="1">
      <c r="A1185" s="148" t="s">
        <v>131</v>
      </c>
      <c r="B1185" s="149"/>
      <c r="C1185" s="149">
        <f>C200+C289+C367+C488+C792+C1056+C1176</f>
        <v>7199360</v>
      </c>
      <c r="D1185" s="149">
        <f>D200+D367+D488+D792+D921+D1056+D1176+D1178</f>
        <v>3393400</v>
      </c>
      <c r="E1185" s="149">
        <f>E200+E367+E488+E792+E1056</f>
        <v>168683</v>
      </c>
      <c r="F1185" s="149">
        <v>5850237</v>
      </c>
      <c r="G1185" s="149">
        <f>G200+G367+G792+G921+G1056+G1176+G1178+G1181+G486+G455+G433+G1182+G1184</f>
        <v>3651531</v>
      </c>
      <c r="H1185" s="149">
        <f>H200+H792+H945+H488+H367</f>
        <v>201036</v>
      </c>
      <c r="I1185" s="150">
        <f>SUM(F1185:H1185)</f>
        <v>9702804</v>
      </c>
    </row>
    <row r="1186" spans="1:9" ht="13.5" thickTop="1">
      <c r="A1186" s="151"/>
      <c r="B1186" s="151"/>
      <c r="C1186" s="151"/>
      <c r="D1186" s="151"/>
      <c r="E1186" s="151"/>
      <c r="F1186" s="155"/>
      <c r="G1186" s="152"/>
      <c r="H1186" s="152"/>
      <c r="I1186" s="152"/>
    </row>
    <row r="1187" spans="1:9" ht="12.75">
      <c r="A1187" s="153"/>
      <c r="B1187" s="154"/>
      <c r="C1187" s="154"/>
      <c r="D1187" s="154"/>
      <c r="E1187" s="154"/>
      <c r="F1187" s="154"/>
      <c r="G1187" s="154"/>
      <c r="H1187" s="154"/>
      <c r="I1187" s="154"/>
    </row>
    <row r="1188" spans="1:7" ht="12.75">
      <c r="A1188" s="50"/>
      <c r="F1188" s="18"/>
      <c r="G1188" s="18"/>
    </row>
    <row r="1189" spans="1:7" ht="12.75">
      <c r="A1189" s="50"/>
      <c r="F1189" s="18"/>
      <c r="G1189" s="18"/>
    </row>
    <row r="1190" spans="6:7" ht="12.75">
      <c r="F1190" s="18"/>
      <c r="G1190" s="18"/>
    </row>
    <row r="1191" ht="12.75">
      <c r="A1191" s="50"/>
    </row>
    <row r="1192" spans="1:7" ht="12.75">
      <c r="A1192" s="50"/>
      <c r="G1192" s="18" t="s">
        <v>133</v>
      </c>
    </row>
    <row r="1193" spans="1:7" ht="12.75">
      <c r="A1193" s="50"/>
      <c r="G1193" s="18" t="s">
        <v>515</v>
      </c>
    </row>
    <row r="1194" spans="1:7" ht="12.75">
      <c r="A1194" s="50"/>
      <c r="G1194" s="18" t="s">
        <v>516</v>
      </c>
    </row>
    <row r="1195" spans="1:9" ht="12.75">
      <c r="A1195" s="50"/>
      <c r="I1195" s="18"/>
    </row>
    <row r="1196" spans="1:9" ht="12.75">
      <c r="A1196" s="50"/>
      <c r="I1196" s="18"/>
    </row>
    <row r="1197" spans="1:9" ht="12.75">
      <c r="A1197" s="50"/>
      <c r="I1197" s="18"/>
    </row>
    <row r="1198" ht="12.75">
      <c r="A1198" s="50"/>
    </row>
    <row r="1199" ht="12.75">
      <c r="A1199" s="50"/>
    </row>
    <row r="1200" ht="12.75">
      <c r="A1200" s="50"/>
    </row>
  </sheetData>
  <sheetProtection password="89CD" sheet="1"/>
  <mergeCells count="4">
    <mergeCell ref="A2:I2"/>
    <mergeCell ref="A3:I3"/>
    <mergeCell ref="C4:E4"/>
    <mergeCell ref="F4:H4"/>
  </mergeCells>
  <printOptions/>
  <pageMargins left="0.43" right="0.42" top="0.6299212598425197" bottom="0.984251968503937" header="0.196850393700787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5.8515625" style="0" customWidth="1"/>
    <col min="2" max="2" width="11.8515625" style="0" bestFit="1" customWidth="1"/>
    <col min="3" max="3" width="12.7109375" style="0" bestFit="1" customWidth="1"/>
    <col min="4" max="5" width="12.7109375" style="0" customWidth="1"/>
    <col min="6" max="6" width="12.57421875" style="0" customWidth="1"/>
    <col min="7" max="7" width="10.8515625" style="0" customWidth="1"/>
  </cols>
  <sheetData>
    <row r="2" ht="12.75">
      <c r="F2" t="s">
        <v>198</v>
      </c>
    </row>
    <row r="10" spans="1:7" ht="12.75">
      <c r="A10" s="187" t="s">
        <v>178</v>
      </c>
      <c r="B10" s="187"/>
      <c r="C10" s="187"/>
      <c r="D10" s="187"/>
      <c r="E10" s="187"/>
      <c r="F10" s="187"/>
      <c r="G10" s="187"/>
    </row>
    <row r="11" spans="1:7" ht="12.75">
      <c r="A11" s="18"/>
      <c r="B11" s="18"/>
      <c r="C11" s="18"/>
      <c r="D11" s="18"/>
      <c r="E11" s="18"/>
      <c r="F11" s="18"/>
      <c r="G11" s="18"/>
    </row>
    <row r="12" spans="1:7" ht="12.75">
      <c r="A12" s="187" t="s">
        <v>482</v>
      </c>
      <c r="B12" s="187"/>
      <c r="C12" s="187"/>
      <c r="D12" s="187"/>
      <c r="E12" s="187"/>
      <c r="F12" s="187"/>
      <c r="G12" s="187"/>
    </row>
    <row r="13" ht="13.5" thickBot="1"/>
    <row r="14" spans="1:7" ht="13.5" thickTop="1">
      <c r="A14" s="37" t="s">
        <v>179</v>
      </c>
      <c r="B14" s="21" t="s">
        <v>1</v>
      </c>
      <c r="C14" s="21" t="s">
        <v>180</v>
      </c>
      <c r="D14" s="21" t="s">
        <v>180</v>
      </c>
      <c r="E14" s="21" t="s">
        <v>180</v>
      </c>
      <c r="F14" s="38" t="s">
        <v>246</v>
      </c>
      <c r="G14" s="22" t="s">
        <v>135</v>
      </c>
    </row>
    <row r="15" spans="1:7" ht="12.75">
      <c r="A15" s="2"/>
      <c r="B15" s="3"/>
      <c r="C15" s="4" t="s">
        <v>181</v>
      </c>
      <c r="D15" s="4" t="s">
        <v>181</v>
      </c>
      <c r="E15" s="4" t="s">
        <v>181</v>
      </c>
      <c r="F15" s="39" t="s">
        <v>247</v>
      </c>
      <c r="G15" s="24"/>
    </row>
    <row r="16" spans="1:7" ht="12.75">
      <c r="A16" s="6"/>
      <c r="B16" s="7"/>
      <c r="C16" s="8" t="s">
        <v>231</v>
      </c>
      <c r="D16" s="8" t="s">
        <v>411</v>
      </c>
      <c r="E16" s="8" t="s">
        <v>483</v>
      </c>
      <c r="F16" s="40"/>
      <c r="G16" s="36"/>
    </row>
    <row r="17" spans="1:7" ht="12.75">
      <c r="A17" s="9" t="s">
        <v>70</v>
      </c>
      <c r="B17" s="5" t="s">
        <v>183</v>
      </c>
      <c r="C17" s="42">
        <f>C19+C20+C21+C18</f>
        <v>13000</v>
      </c>
      <c r="D17" s="42">
        <f>D19+D20+D21+D18</f>
        <v>4000</v>
      </c>
      <c r="E17" s="42">
        <f>E19+E20+E21+E18</f>
        <v>4000</v>
      </c>
      <c r="F17" s="42">
        <f>F19+F20+F21+F18</f>
        <v>5000</v>
      </c>
      <c r="G17" s="53">
        <f>G19+G20+G21+G18</f>
        <v>26000</v>
      </c>
    </row>
    <row r="18" spans="1:7" ht="12.75">
      <c r="A18" s="14" t="s">
        <v>485</v>
      </c>
      <c r="B18" s="156" t="s">
        <v>486</v>
      </c>
      <c r="C18" s="157">
        <v>4000</v>
      </c>
      <c r="D18" s="157">
        <v>1000</v>
      </c>
      <c r="E18" s="157">
        <v>1000</v>
      </c>
      <c r="F18" s="47"/>
      <c r="G18" s="53">
        <f>SUM(C18:F18)</f>
        <v>6000</v>
      </c>
    </row>
    <row r="19" spans="1:7" ht="12.75">
      <c r="A19" s="14" t="s">
        <v>484</v>
      </c>
      <c r="B19" s="15" t="s">
        <v>184</v>
      </c>
      <c r="C19" s="30">
        <v>1000</v>
      </c>
      <c r="D19" s="30">
        <v>400</v>
      </c>
      <c r="E19" s="30">
        <v>400</v>
      </c>
      <c r="F19" s="48"/>
      <c r="G19" s="53">
        <f>SUM(C19:F19)</f>
        <v>1800</v>
      </c>
    </row>
    <row r="20" spans="1:7" ht="12.75">
      <c r="A20" s="14" t="s">
        <v>248</v>
      </c>
      <c r="B20" s="15" t="s">
        <v>185</v>
      </c>
      <c r="C20" s="30">
        <v>1500</v>
      </c>
      <c r="D20" s="12">
        <v>700</v>
      </c>
      <c r="E20" s="12">
        <v>700</v>
      </c>
      <c r="F20" s="31"/>
      <c r="G20" s="53">
        <f>SUM(C20:F20)</f>
        <v>2900</v>
      </c>
    </row>
    <row r="21" spans="1:7" ht="12.75">
      <c r="A21" s="14" t="s">
        <v>249</v>
      </c>
      <c r="B21" s="15" t="s">
        <v>186</v>
      </c>
      <c r="C21" s="30">
        <v>6500</v>
      </c>
      <c r="D21" s="30">
        <v>1900</v>
      </c>
      <c r="E21" s="30">
        <v>1900</v>
      </c>
      <c r="F21" s="48">
        <v>5000</v>
      </c>
      <c r="G21" s="53">
        <f>SUM(C21:F21)</f>
        <v>15300</v>
      </c>
    </row>
    <row r="22" spans="1:7" ht="13.5" thickBot="1">
      <c r="A22" s="17" t="s">
        <v>137</v>
      </c>
      <c r="B22" s="43"/>
      <c r="C22" s="46">
        <f>C17</f>
        <v>13000</v>
      </c>
      <c r="D22" s="46">
        <f>D17</f>
        <v>4000</v>
      </c>
      <c r="E22" s="46">
        <f>E17</f>
        <v>4000</v>
      </c>
      <c r="F22" s="49">
        <f>F17</f>
        <v>5000</v>
      </c>
      <c r="G22" s="46">
        <f>G17</f>
        <v>26000</v>
      </c>
    </row>
    <row r="23" spans="3:6" ht="13.5" thickTop="1">
      <c r="C23" s="79"/>
      <c r="D23" s="79"/>
      <c r="E23" s="79"/>
      <c r="F23" s="79"/>
    </row>
    <row r="25" ht="12.75">
      <c r="A25" t="s">
        <v>187</v>
      </c>
    </row>
    <row r="26" ht="12.75">
      <c r="A26" t="s">
        <v>188</v>
      </c>
    </row>
    <row r="30" spans="6:7" ht="12.75">
      <c r="F30" s="18" t="s">
        <v>189</v>
      </c>
      <c r="G30" s="18"/>
    </row>
    <row r="31" spans="6:7" ht="12.75">
      <c r="F31" s="18"/>
      <c r="G31" s="18"/>
    </row>
    <row r="32" spans="6:7" ht="12.75">
      <c r="F32" s="18" t="s">
        <v>409</v>
      </c>
      <c r="G32" s="18"/>
    </row>
  </sheetData>
  <sheetProtection password="89CD" sheet="1"/>
  <mergeCells count="2">
    <mergeCell ref="A10:G10"/>
    <mergeCell ref="A12:G12"/>
  </mergeCells>
  <printOptions/>
  <pageMargins left="1.535433070866142" right="0.7480314960629921" top="0.984251968503937" bottom="0.984251968503937" header="0.2755905511811024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57421875" style="0" customWidth="1"/>
    <col min="2" max="2" width="4.8515625" style="0" customWidth="1"/>
    <col min="3" max="3" width="8.28125" style="0" customWidth="1"/>
    <col min="4" max="4" width="8.140625" style="0" customWidth="1"/>
    <col min="5" max="5" width="6.7109375" style="0" customWidth="1"/>
    <col min="6" max="7" width="7.8515625" style="0" customWidth="1"/>
    <col min="8" max="8" width="8.421875" style="0" customWidth="1"/>
    <col min="9" max="9" width="7.421875" style="0" customWidth="1"/>
    <col min="10" max="10" width="8.28125" style="0" customWidth="1"/>
    <col min="11" max="11" width="9.00390625" style="0" customWidth="1"/>
    <col min="12" max="12" width="10.00390625" style="0" customWidth="1"/>
    <col min="13" max="13" width="8.28125" style="0" customWidth="1"/>
    <col min="14" max="14" width="7.7109375" style="0" customWidth="1"/>
    <col min="15" max="15" width="7.57421875" style="0" customWidth="1"/>
    <col min="16" max="16" width="7.421875" style="0" customWidth="1"/>
  </cols>
  <sheetData>
    <row r="2" spans="14:15" ht="12.75">
      <c r="N2" s="18" t="s">
        <v>517</v>
      </c>
      <c r="O2" s="18"/>
    </row>
    <row r="5" spans="1:16" ht="12.75">
      <c r="A5" s="187" t="s">
        <v>178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1:16" ht="12.75">
      <c r="A6" s="187" t="s">
        <v>427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</row>
    <row r="9" ht="13.5" thickBot="1"/>
    <row r="10" spans="1:16" ht="13.5" thickTop="1">
      <c r="A10" s="94" t="s">
        <v>190</v>
      </c>
      <c r="B10" s="95" t="s">
        <v>191</v>
      </c>
      <c r="C10" s="95" t="s">
        <v>192</v>
      </c>
      <c r="D10" s="95" t="s">
        <v>192</v>
      </c>
      <c r="E10" s="95" t="s">
        <v>192</v>
      </c>
      <c r="F10" s="95" t="s">
        <v>192</v>
      </c>
      <c r="G10" s="95" t="s">
        <v>192</v>
      </c>
      <c r="H10" s="95" t="s">
        <v>192</v>
      </c>
      <c r="I10" s="95" t="s">
        <v>192</v>
      </c>
      <c r="J10" s="95" t="s">
        <v>192</v>
      </c>
      <c r="K10" s="95" t="s">
        <v>192</v>
      </c>
      <c r="L10" s="95" t="s">
        <v>192</v>
      </c>
      <c r="M10" s="95" t="s">
        <v>192</v>
      </c>
      <c r="N10" s="95" t="s">
        <v>192</v>
      </c>
      <c r="O10" s="95" t="s">
        <v>192</v>
      </c>
      <c r="P10" s="96" t="s">
        <v>135</v>
      </c>
    </row>
    <row r="11" spans="1:16" ht="12.75">
      <c r="A11" s="97"/>
      <c r="B11" s="98"/>
      <c r="C11" s="99" t="s">
        <v>351</v>
      </c>
      <c r="D11" s="99" t="s">
        <v>351</v>
      </c>
      <c r="E11" s="99" t="s">
        <v>351</v>
      </c>
      <c r="F11" s="99" t="s">
        <v>351</v>
      </c>
      <c r="G11" s="99" t="s">
        <v>351</v>
      </c>
      <c r="H11" s="99" t="s">
        <v>351</v>
      </c>
      <c r="I11" s="99" t="s">
        <v>351</v>
      </c>
      <c r="J11" s="99" t="s">
        <v>351</v>
      </c>
      <c r="K11" s="99" t="s">
        <v>351</v>
      </c>
      <c r="L11" s="99" t="s">
        <v>351</v>
      </c>
      <c r="M11" s="99" t="s">
        <v>351</v>
      </c>
      <c r="N11" s="99" t="s">
        <v>351</v>
      </c>
      <c r="O11" s="99" t="s">
        <v>351</v>
      </c>
      <c r="P11" s="100"/>
    </row>
    <row r="12" spans="1:16" ht="12.75">
      <c r="A12" s="101"/>
      <c r="B12" s="102"/>
      <c r="C12" s="103" t="s">
        <v>164</v>
      </c>
      <c r="D12" s="103" t="s">
        <v>193</v>
      </c>
      <c r="E12" s="103" t="s">
        <v>174</v>
      </c>
      <c r="F12" s="103" t="s">
        <v>176</v>
      </c>
      <c r="G12" s="103" t="s">
        <v>233</v>
      </c>
      <c r="H12" s="103" t="s">
        <v>168</v>
      </c>
      <c r="I12" s="103" t="s">
        <v>177</v>
      </c>
      <c r="J12" s="103" t="s">
        <v>341</v>
      </c>
      <c r="K12" s="103" t="s">
        <v>172</v>
      </c>
      <c r="L12" s="103" t="s">
        <v>342</v>
      </c>
      <c r="M12" s="103" t="s">
        <v>166</v>
      </c>
      <c r="N12" s="103" t="s">
        <v>169</v>
      </c>
      <c r="O12" s="103" t="s">
        <v>165</v>
      </c>
      <c r="P12" s="104"/>
    </row>
    <row r="13" spans="1:16" ht="12.75">
      <c r="A13" s="105" t="s">
        <v>433</v>
      </c>
      <c r="B13" s="106" t="s">
        <v>182</v>
      </c>
      <c r="C13" s="106">
        <v>500</v>
      </c>
      <c r="D13" s="106">
        <v>1200</v>
      </c>
      <c r="E13" s="106"/>
      <c r="F13" s="106">
        <v>400</v>
      </c>
      <c r="G13" s="107">
        <v>500</v>
      </c>
      <c r="H13" s="107">
        <v>360</v>
      </c>
      <c r="I13" s="107">
        <v>300</v>
      </c>
      <c r="J13" s="107"/>
      <c r="K13" s="107"/>
      <c r="L13" s="107"/>
      <c r="M13" s="107"/>
      <c r="N13" s="107"/>
      <c r="O13" s="107"/>
      <c r="P13" s="108">
        <f>SUM(C13:O13)</f>
        <v>3260</v>
      </c>
    </row>
    <row r="14" spans="1:16" ht="12.75">
      <c r="A14" s="105" t="s">
        <v>428</v>
      </c>
      <c r="B14" s="106" t="s">
        <v>183</v>
      </c>
      <c r="C14" s="106">
        <f>SUM(C15:C18)</f>
        <v>2800</v>
      </c>
      <c r="D14" s="106">
        <f>D15+D16+D17</f>
        <v>900</v>
      </c>
      <c r="E14" s="106">
        <f aca="true" t="shared" si="0" ref="E14:L14">SUM(E15:E18)</f>
        <v>2100</v>
      </c>
      <c r="F14" s="106">
        <f t="shared" si="0"/>
        <v>1700</v>
      </c>
      <c r="G14" s="106">
        <f t="shared" si="0"/>
        <v>1300</v>
      </c>
      <c r="H14" s="106">
        <f t="shared" si="0"/>
        <v>1440</v>
      </c>
      <c r="I14" s="106">
        <f t="shared" si="0"/>
        <v>1100</v>
      </c>
      <c r="J14" s="106">
        <f t="shared" si="0"/>
        <v>1000</v>
      </c>
      <c r="K14" s="106">
        <f t="shared" si="0"/>
        <v>1000</v>
      </c>
      <c r="L14" s="106">
        <f t="shared" si="0"/>
        <v>1000</v>
      </c>
      <c r="M14" s="106">
        <f>SUM(M15:M18)</f>
        <v>1000</v>
      </c>
      <c r="N14" s="106">
        <f>SUM(N15:N18)</f>
        <v>1400</v>
      </c>
      <c r="O14" s="106">
        <f>SUM(O15:O18)</f>
        <v>1000</v>
      </c>
      <c r="P14" s="108">
        <f aca="true" t="shared" si="1" ref="P14:P19">SUM(C14:O14)</f>
        <v>17740</v>
      </c>
    </row>
    <row r="15" spans="1:16" ht="12.75">
      <c r="A15" s="109" t="s">
        <v>429</v>
      </c>
      <c r="B15" s="110" t="s">
        <v>184</v>
      </c>
      <c r="C15" s="110">
        <v>1400</v>
      </c>
      <c r="D15" s="110">
        <v>200</v>
      </c>
      <c r="E15" s="110">
        <v>800</v>
      </c>
      <c r="F15" s="110">
        <v>500</v>
      </c>
      <c r="G15" s="111">
        <v>400</v>
      </c>
      <c r="H15" s="111"/>
      <c r="I15" s="111"/>
      <c r="J15" s="111">
        <v>200</v>
      </c>
      <c r="K15" s="111">
        <v>200</v>
      </c>
      <c r="L15" s="111">
        <v>200</v>
      </c>
      <c r="M15" s="111">
        <v>200</v>
      </c>
      <c r="N15" s="111">
        <v>300</v>
      </c>
      <c r="O15" s="111">
        <v>200</v>
      </c>
      <c r="P15" s="108">
        <f t="shared" si="1"/>
        <v>4600</v>
      </c>
    </row>
    <row r="16" spans="1:16" ht="12.75">
      <c r="A16" s="109" t="s">
        <v>430</v>
      </c>
      <c r="B16" s="110" t="s">
        <v>185</v>
      </c>
      <c r="C16" s="110">
        <v>700</v>
      </c>
      <c r="D16" s="110">
        <v>300</v>
      </c>
      <c r="E16" s="110">
        <v>800</v>
      </c>
      <c r="F16" s="110">
        <v>500</v>
      </c>
      <c r="G16" s="111">
        <v>400</v>
      </c>
      <c r="H16" s="111">
        <v>400</v>
      </c>
      <c r="I16" s="111">
        <v>400</v>
      </c>
      <c r="J16" s="111">
        <v>200</v>
      </c>
      <c r="K16" s="111">
        <v>200</v>
      </c>
      <c r="L16" s="111">
        <v>200</v>
      </c>
      <c r="M16" s="111">
        <v>200</v>
      </c>
      <c r="N16" s="111">
        <v>400</v>
      </c>
      <c r="O16" s="111">
        <v>200</v>
      </c>
      <c r="P16" s="108">
        <f t="shared" si="1"/>
        <v>4900</v>
      </c>
    </row>
    <row r="17" spans="1:16" ht="12.75">
      <c r="A17" s="109" t="s">
        <v>431</v>
      </c>
      <c r="B17" s="110" t="s">
        <v>186</v>
      </c>
      <c r="C17" s="110">
        <v>700</v>
      </c>
      <c r="D17" s="110">
        <v>400</v>
      </c>
      <c r="E17" s="110">
        <v>300</v>
      </c>
      <c r="F17" s="110">
        <v>500</v>
      </c>
      <c r="G17" s="111">
        <v>500</v>
      </c>
      <c r="H17" s="111">
        <v>1040</v>
      </c>
      <c r="I17" s="111">
        <v>400</v>
      </c>
      <c r="J17" s="111">
        <v>300</v>
      </c>
      <c r="K17" s="111">
        <v>300</v>
      </c>
      <c r="L17" s="111">
        <v>300</v>
      </c>
      <c r="M17" s="111">
        <v>300</v>
      </c>
      <c r="N17" s="111">
        <v>400</v>
      </c>
      <c r="O17" s="111">
        <v>300</v>
      </c>
      <c r="P17" s="108">
        <f t="shared" si="1"/>
        <v>5740</v>
      </c>
    </row>
    <row r="18" spans="1:16" ht="12.75">
      <c r="A18" s="112" t="s">
        <v>432</v>
      </c>
      <c r="B18" s="110" t="s">
        <v>232</v>
      </c>
      <c r="C18" s="113"/>
      <c r="D18" s="113"/>
      <c r="E18" s="113">
        <v>200</v>
      </c>
      <c r="F18" s="113">
        <v>200</v>
      </c>
      <c r="G18" s="114"/>
      <c r="H18" s="114"/>
      <c r="I18" s="114">
        <v>300</v>
      </c>
      <c r="J18" s="114">
        <v>300</v>
      </c>
      <c r="K18" s="114">
        <v>300</v>
      </c>
      <c r="L18" s="114">
        <v>300</v>
      </c>
      <c r="M18" s="114">
        <v>300</v>
      </c>
      <c r="N18" s="114">
        <v>300</v>
      </c>
      <c r="O18" s="114">
        <v>300</v>
      </c>
      <c r="P18" s="108">
        <f t="shared" si="1"/>
        <v>2500</v>
      </c>
    </row>
    <row r="19" spans="1:16" ht="13.5" thickBot="1">
      <c r="A19" s="115" t="s">
        <v>459</v>
      </c>
      <c r="B19" s="116"/>
      <c r="C19" s="117">
        <f aca="true" t="shared" si="2" ref="C19:L19">SUM(C13:C14)</f>
        <v>3300</v>
      </c>
      <c r="D19" s="117">
        <f t="shared" si="2"/>
        <v>2100</v>
      </c>
      <c r="E19" s="117">
        <f>SUM(E15:E18)</f>
        <v>2100</v>
      </c>
      <c r="F19" s="117">
        <f t="shared" si="2"/>
        <v>2100</v>
      </c>
      <c r="G19" s="117">
        <f>SUM(G13:G14)</f>
        <v>1800</v>
      </c>
      <c r="H19" s="117">
        <f t="shared" si="2"/>
        <v>1800</v>
      </c>
      <c r="I19" s="117">
        <f t="shared" si="2"/>
        <v>1400</v>
      </c>
      <c r="J19" s="118">
        <f t="shared" si="2"/>
        <v>1000</v>
      </c>
      <c r="K19" s="118">
        <f t="shared" si="2"/>
        <v>1000</v>
      </c>
      <c r="L19" s="118">
        <f t="shared" si="2"/>
        <v>1000</v>
      </c>
      <c r="M19" s="118">
        <f>SUM(M13:M14)</f>
        <v>1000</v>
      </c>
      <c r="N19" s="117">
        <f>SUM(N13:N14)</f>
        <v>1400</v>
      </c>
      <c r="O19" s="118">
        <f>SUM(O13:O14)</f>
        <v>1000</v>
      </c>
      <c r="P19" s="119">
        <f t="shared" si="1"/>
        <v>21000</v>
      </c>
    </row>
    <row r="20" spans="1:16" ht="13.5" thickTop="1">
      <c r="A20" s="20"/>
      <c r="B20" s="1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20"/>
    </row>
    <row r="21" spans="1:16" ht="12.75">
      <c r="A21" s="20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ht="12.75">
      <c r="A22" t="s">
        <v>136</v>
      </c>
    </row>
    <row r="23" ht="12.75">
      <c r="A23" t="s">
        <v>195</v>
      </c>
    </row>
    <row r="24" ht="12.75">
      <c r="A24" t="s">
        <v>227</v>
      </c>
    </row>
    <row r="28" spans="11:15" ht="12.75">
      <c r="K28" s="18" t="s">
        <v>189</v>
      </c>
      <c r="L28" s="18"/>
      <c r="M28" s="18"/>
      <c r="N28" s="18"/>
      <c r="O28" s="18"/>
    </row>
    <row r="29" spans="11:15" ht="12.75">
      <c r="K29" s="18"/>
      <c r="L29" s="18"/>
      <c r="M29" s="18"/>
      <c r="N29" s="18"/>
      <c r="O29" s="18"/>
    </row>
    <row r="30" spans="11:15" ht="12.75">
      <c r="K30" s="18" t="s">
        <v>410</v>
      </c>
      <c r="L30" s="18"/>
      <c r="M30" s="18"/>
      <c r="N30" s="18"/>
      <c r="O30" s="18"/>
    </row>
  </sheetData>
  <sheetProtection password="89CD" sheet="1"/>
  <mergeCells count="2">
    <mergeCell ref="A5:P5"/>
    <mergeCell ref="A6:P6"/>
  </mergeCells>
  <printOptions/>
  <pageMargins left="0.5905511811023623" right="0.75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0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2.00390625" style="0" customWidth="1"/>
    <col min="2" max="2" width="5.28125" style="0" customWidth="1"/>
    <col min="3" max="3" width="66.7109375" style="0" customWidth="1"/>
    <col min="4" max="4" width="7.7109375" style="0" customWidth="1"/>
  </cols>
  <sheetData>
    <row r="2" ht="12.75">
      <c r="C2" s="18" t="s">
        <v>519</v>
      </c>
    </row>
    <row r="4" spans="2:4" ht="12.75">
      <c r="B4" s="1"/>
      <c r="C4" s="1"/>
      <c r="D4" s="1"/>
    </row>
    <row r="5" spans="2:4" ht="12.75">
      <c r="B5" s="187" t="s">
        <v>245</v>
      </c>
      <c r="C5" s="187"/>
      <c r="D5" s="187"/>
    </row>
    <row r="7" spans="2:4" ht="12.75">
      <c r="B7" s="187" t="s">
        <v>228</v>
      </c>
      <c r="C7" s="187"/>
      <c r="D7" s="187"/>
    </row>
    <row r="8" spans="2:4" ht="12.75">
      <c r="B8" s="187" t="s">
        <v>462</v>
      </c>
      <c r="C8" s="187"/>
      <c r="D8" s="187"/>
    </row>
    <row r="9" spans="2:4" ht="12.75">
      <c r="B9" s="1"/>
      <c r="C9" s="1"/>
      <c r="D9" s="1"/>
    </row>
    <row r="10" spans="2:4" ht="12.75">
      <c r="B10" s="1"/>
      <c r="C10" s="1"/>
      <c r="D10" s="1"/>
    </row>
    <row r="11" ht="13.5" thickBot="1">
      <c r="D11" t="s">
        <v>200</v>
      </c>
    </row>
    <row r="12" spans="2:4" ht="13.5" thickTop="1">
      <c r="B12" s="35" t="s">
        <v>199</v>
      </c>
      <c r="C12" s="16" t="s">
        <v>211</v>
      </c>
      <c r="D12" s="51"/>
    </row>
    <row r="13" spans="2:4" ht="12.75">
      <c r="B13" s="14"/>
      <c r="C13" s="10"/>
      <c r="D13" s="13"/>
    </row>
    <row r="14" spans="2:4" ht="12.75">
      <c r="B14" s="14">
        <v>1</v>
      </c>
      <c r="C14" s="12" t="s">
        <v>208</v>
      </c>
      <c r="D14" s="13">
        <v>250</v>
      </c>
    </row>
    <row r="15" spans="2:4" ht="12.75">
      <c r="B15" s="14">
        <v>2</v>
      </c>
      <c r="C15" s="12" t="s">
        <v>463</v>
      </c>
      <c r="D15" s="13">
        <v>300</v>
      </c>
    </row>
    <row r="16" spans="2:4" ht="12.75">
      <c r="B16" s="14">
        <v>3</v>
      </c>
      <c r="C16" s="12" t="s">
        <v>464</v>
      </c>
      <c r="D16" s="13">
        <v>400</v>
      </c>
    </row>
    <row r="17" spans="2:4" ht="12.75">
      <c r="B17" s="14">
        <v>4</v>
      </c>
      <c r="C17" s="12" t="s">
        <v>465</v>
      </c>
      <c r="D17" s="13">
        <v>1000</v>
      </c>
    </row>
    <row r="18" spans="2:4" ht="12.75">
      <c r="B18" s="14">
        <v>5</v>
      </c>
      <c r="C18" s="12" t="s">
        <v>412</v>
      </c>
      <c r="D18" s="13">
        <v>3500</v>
      </c>
    </row>
    <row r="19" spans="2:4" ht="12.75">
      <c r="B19" s="14">
        <v>6</v>
      </c>
      <c r="C19" s="12" t="s">
        <v>466</v>
      </c>
      <c r="D19" s="13">
        <v>300</v>
      </c>
    </row>
    <row r="20" spans="2:4" ht="12.75">
      <c r="B20" s="14">
        <v>7</v>
      </c>
      <c r="C20" s="12" t="s">
        <v>467</v>
      </c>
      <c r="D20" s="13">
        <v>300</v>
      </c>
    </row>
    <row r="21" spans="2:4" ht="12.75">
      <c r="B21" s="14">
        <v>8</v>
      </c>
      <c r="C21" s="12" t="s">
        <v>468</v>
      </c>
      <c r="D21" s="13">
        <v>500</v>
      </c>
    </row>
    <row r="22" spans="2:4" ht="12.75">
      <c r="B22" s="14">
        <v>9</v>
      </c>
      <c r="C22" s="12" t="s">
        <v>469</v>
      </c>
      <c r="D22" s="13">
        <v>200</v>
      </c>
    </row>
    <row r="23" spans="2:4" ht="12.75">
      <c r="B23" s="14">
        <v>10</v>
      </c>
      <c r="C23" s="12" t="s">
        <v>229</v>
      </c>
      <c r="D23" s="13">
        <v>750</v>
      </c>
    </row>
    <row r="24" spans="2:4" ht="12.75">
      <c r="B24" s="14">
        <v>11</v>
      </c>
      <c r="C24" s="12" t="s">
        <v>470</v>
      </c>
      <c r="D24" s="13">
        <v>5000</v>
      </c>
    </row>
    <row r="25" spans="2:4" ht="12.75">
      <c r="B25" s="14">
        <v>12</v>
      </c>
      <c r="C25" s="12" t="s">
        <v>414</v>
      </c>
      <c r="D25" s="13">
        <v>500</v>
      </c>
    </row>
    <row r="26" spans="2:4" ht="12.75">
      <c r="B26" s="14">
        <v>13</v>
      </c>
      <c r="C26" s="12" t="s">
        <v>471</v>
      </c>
      <c r="D26" s="13">
        <v>1000</v>
      </c>
    </row>
    <row r="27" spans="2:4" ht="12.75">
      <c r="B27" s="14">
        <v>14</v>
      </c>
      <c r="C27" s="12" t="s">
        <v>472</v>
      </c>
      <c r="D27" s="13">
        <v>1000</v>
      </c>
    </row>
    <row r="28" spans="2:4" ht="12.75">
      <c r="B28" s="14">
        <v>15</v>
      </c>
      <c r="C28" s="12" t="s">
        <v>230</v>
      </c>
      <c r="D28" s="13">
        <v>25000</v>
      </c>
    </row>
    <row r="29" spans="2:4" ht="12.75">
      <c r="B29" s="14">
        <v>16</v>
      </c>
      <c r="C29" s="12" t="s">
        <v>473</v>
      </c>
      <c r="D29" s="13">
        <v>2000</v>
      </c>
    </row>
    <row r="30" spans="2:4" ht="12.75">
      <c r="B30" s="14">
        <v>17</v>
      </c>
      <c r="C30" s="12" t="s">
        <v>474</v>
      </c>
      <c r="D30" s="13">
        <v>500</v>
      </c>
    </row>
    <row r="31" spans="2:4" ht="12.75">
      <c r="B31" s="14">
        <v>18</v>
      </c>
      <c r="C31" s="12" t="s">
        <v>475</v>
      </c>
      <c r="D31" s="13">
        <v>1000</v>
      </c>
    </row>
    <row r="32" spans="2:4" ht="12.75">
      <c r="B32" s="14">
        <v>19</v>
      </c>
      <c r="C32" s="12" t="s">
        <v>476</v>
      </c>
      <c r="D32" s="13">
        <v>5000</v>
      </c>
    </row>
    <row r="33" spans="2:4" ht="12.75">
      <c r="B33" s="14">
        <v>20</v>
      </c>
      <c r="C33" s="12" t="s">
        <v>210</v>
      </c>
      <c r="D33" s="13">
        <v>1000</v>
      </c>
    </row>
    <row r="34" spans="2:4" ht="12.75">
      <c r="B34" s="14">
        <v>21</v>
      </c>
      <c r="C34" s="12" t="s">
        <v>413</v>
      </c>
      <c r="D34" s="13">
        <v>2000</v>
      </c>
    </row>
    <row r="35" spans="2:4" ht="12.75">
      <c r="B35" s="14">
        <v>22</v>
      </c>
      <c r="C35" s="12" t="s">
        <v>209</v>
      </c>
      <c r="D35" s="13">
        <v>2000</v>
      </c>
    </row>
    <row r="36" spans="2:4" ht="12.75">
      <c r="B36" s="14">
        <v>23</v>
      </c>
      <c r="C36" s="12" t="s">
        <v>477</v>
      </c>
      <c r="D36" s="13">
        <v>10000</v>
      </c>
    </row>
    <row r="37" spans="2:4" ht="12.75">
      <c r="B37" s="14">
        <v>24</v>
      </c>
      <c r="C37" s="61" t="s">
        <v>478</v>
      </c>
      <c r="D37" s="13">
        <v>800</v>
      </c>
    </row>
    <row r="38" spans="2:4" ht="12.75">
      <c r="B38" s="14">
        <v>25</v>
      </c>
      <c r="C38" s="61" t="s">
        <v>479</v>
      </c>
      <c r="D38" s="13">
        <v>1000</v>
      </c>
    </row>
    <row r="39" spans="2:4" ht="12.75">
      <c r="B39" s="14">
        <v>26</v>
      </c>
      <c r="C39" s="61" t="s">
        <v>415</v>
      </c>
      <c r="D39" s="13">
        <v>3000</v>
      </c>
    </row>
    <row r="40" spans="2:5" ht="13.5" thickBot="1">
      <c r="B40" s="28"/>
      <c r="C40" s="44" t="s">
        <v>137</v>
      </c>
      <c r="D40" s="45">
        <f>SUM(D14:D39)</f>
        <v>68300</v>
      </c>
      <c r="E40" s="79"/>
    </row>
    <row r="41" spans="3:4" ht="13.5" thickTop="1">
      <c r="C41" s="67"/>
      <c r="D41" s="54"/>
    </row>
    <row r="42" spans="3:4" ht="12.75">
      <c r="C42" s="52"/>
      <c r="D42" s="54"/>
    </row>
    <row r="45" ht="12.75">
      <c r="C45" s="50" t="s">
        <v>481</v>
      </c>
    </row>
    <row r="46" ht="12.75">
      <c r="C46" s="50"/>
    </row>
    <row r="47" ht="12.75">
      <c r="C47" s="50" t="s">
        <v>480</v>
      </c>
    </row>
    <row r="48" ht="12.75">
      <c r="C48" s="18"/>
    </row>
    <row r="49" ht="12.75">
      <c r="C49" s="18"/>
    </row>
    <row r="50" ht="12.75">
      <c r="C50" s="18"/>
    </row>
  </sheetData>
  <sheetProtection password="89CD" sheet="1"/>
  <mergeCells count="3">
    <mergeCell ref="B5:D5"/>
    <mergeCell ref="B7:D7"/>
    <mergeCell ref="B8:D8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10.8515625" style="0" customWidth="1"/>
    <col min="4" max="4" width="9.8515625" style="0" customWidth="1"/>
    <col min="5" max="5" width="12.421875" style="0" customWidth="1"/>
    <col min="6" max="6" width="12.8515625" style="0" customWidth="1"/>
    <col min="7" max="7" width="7.7109375" style="0" customWidth="1"/>
    <col min="8" max="8" width="8.140625" style="0" customWidth="1"/>
    <col min="9" max="9" width="7.421875" style="0" customWidth="1"/>
    <col min="10" max="10" width="6.7109375" style="0" customWidth="1"/>
    <col min="11" max="11" width="7.7109375" style="0" customWidth="1"/>
    <col min="12" max="12" width="6.8515625" style="0" customWidth="1"/>
    <col min="13" max="13" width="8.140625" style="0" customWidth="1"/>
    <col min="14" max="14" width="7.140625" style="0" customWidth="1"/>
    <col min="15" max="15" width="7.28125" style="0" customWidth="1"/>
  </cols>
  <sheetData>
    <row r="1" spans="2:9" ht="12.75">
      <c r="B1" s="191"/>
      <c r="C1" s="191"/>
      <c r="D1" s="191"/>
      <c r="E1" s="191"/>
      <c r="F1" s="191"/>
      <c r="G1" s="191"/>
      <c r="H1" s="191"/>
      <c r="I1" s="191"/>
    </row>
    <row r="2" spans="2:9" ht="12.75">
      <c r="B2" s="191"/>
      <c r="C2" s="191"/>
      <c r="D2" s="191"/>
      <c r="E2" s="191"/>
      <c r="F2" s="191"/>
      <c r="G2" s="191"/>
      <c r="H2" s="191"/>
      <c r="I2" s="191"/>
    </row>
    <row r="3" spans="2:9" ht="12.75">
      <c r="B3" s="65" t="s">
        <v>518</v>
      </c>
      <c r="C3" s="65"/>
      <c r="D3" s="65"/>
      <c r="E3" s="65"/>
      <c r="F3" s="65"/>
      <c r="G3" s="65"/>
      <c r="H3" s="65"/>
      <c r="I3" s="65"/>
    </row>
    <row r="4" spans="2:9" ht="12.75">
      <c r="B4" s="65"/>
      <c r="C4" s="65"/>
      <c r="D4" s="65"/>
      <c r="E4" s="65"/>
      <c r="F4" s="65"/>
      <c r="G4" s="65"/>
      <c r="H4" s="65"/>
      <c r="I4" s="65"/>
    </row>
    <row r="5" spans="2:9" ht="12.75">
      <c r="B5" s="65"/>
      <c r="C5" s="65"/>
      <c r="D5" s="65"/>
      <c r="E5" s="65"/>
      <c r="F5" s="65"/>
      <c r="G5" s="65"/>
      <c r="H5" s="65"/>
      <c r="I5" s="65"/>
    </row>
    <row r="6" spans="2:9" ht="12.75">
      <c r="B6" s="65"/>
      <c r="C6" s="65"/>
      <c r="D6" s="65"/>
      <c r="E6" s="65"/>
      <c r="F6" s="65"/>
      <c r="G6" s="65"/>
      <c r="H6" s="65"/>
      <c r="I6" s="65"/>
    </row>
    <row r="7" spans="2:9" ht="12.75">
      <c r="B7" s="187" t="s">
        <v>134</v>
      </c>
      <c r="C7" s="187"/>
      <c r="D7" s="187"/>
      <c r="E7" s="187"/>
      <c r="F7" s="187"/>
      <c r="G7" s="65"/>
      <c r="H7" s="65"/>
      <c r="I7" s="65"/>
    </row>
    <row r="8" spans="2:9" ht="12.75">
      <c r="B8" s="187" t="s">
        <v>423</v>
      </c>
      <c r="C8" s="187"/>
      <c r="D8" s="187"/>
      <c r="E8" s="187"/>
      <c r="F8" s="187"/>
      <c r="G8" s="65"/>
      <c r="H8" s="65"/>
      <c r="I8" s="65"/>
    </row>
    <row r="9" spans="2:7" ht="12.75">
      <c r="B9" s="187"/>
      <c r="C9" s="187"/>
      <c r="D9" s="187"/>
      <c r="E9" s="187"/>
      <c r="F9" s="187"/>
      <c r="G9" s="187"/>
    </row>
    <row r="10" spans="2:7" ht="13.5" thickBot="1">
      <c r="B10" s="187"/>
      <c r="C10" s="187"/>
      <c r="D10" s="187"/>
      <c r="E10" s="187"/>
      <c r="F10" s="187"/>
      <c r="G10" s="187"/>
    </row>
    <row r="11" spans="1:9" ht="13.5" thickTop="1">
      <c r="A11" s="37" t="s">
        <v>199</v>
      </c>
      <c r="B11" s="69"/>
      <c r="C11" s="21" t="s">
        <v>359</v>
      </c>
      <c r="D11" s="21"/>
      <c r="E11" s="38" t="s">
        <v>360</v>
      </c>
      <c r="F11" s="22" t="s">
        <v>261</v>
      </c>
      <c r="G11" s="20"/>
      <c r="H11" s="19"/>
      <c r="I11" s="19"/>
    </row>
    <row r="12" spans="1:9" ht="12.75">
      <c r="A12" s="23" t="s">
        <v>363</v>
      </c>
      <c r="B12" s="70" t="s">
        <v>362</v>
      </c>
      <c r="C12" s="4" t="s">
        <v>132</v>
      </c>
      <c r="D12" s="29" t="s">
        <v>148</v>
      </c>
      <c r="E12" s="39" t="s">
        <v>361</v>
      </c>
      <c r="F12" s="24"/>
      <c r="G12" s="20"/>
      <c r="H12" s="56"/>
      <c r="I12" s="19"/>
    </row>
    <row r="13" spans="1:9" ht="12.75">
      <c r="A13" s="72" t="s">
        <v>364</v>
      </c>
      <c r="B13" s="71"/>
      <c r="C13" s="7"/>
      <c r="D13" s="91"/>
      <c r="E13" s="57" t="s">
        <v>149</v>
      </c>
      <c r="F13" s="66" t="s">
        <v>373</v>
      </c>
      <c r="G13" s="68"/>
      <c r="H13" s="19"/>
      <c r="I13" s="56"/>
    </row>
    <row r="14" spans="1:9" ht="12.75">
      <c r="A14" s="76" t="s">
        <v>368</v>
      </c>
      <c r="B14" s="77" t="s">
        <v>369</v>
      </c>
      <c r="C14" s="60" t="s">
        <v>370</v>
      </c>
      <c r="D14" s="92" t="s">
        <v>371</v>
      </c>
      <c r="E14" s="74" t="s">
        <v>372</v>
      </c>
      <c r="F14" s="75"/>
      <c r="G14" s="68"/>
      <c r="H14" s="19"/>
      <c r="I14" s="56"/>
    </row>
    <row r="15" spans="1:9" ht="12.75">
      <c r="A15" s="14">
        <v>1</v>
      </c>
      <c r="B15" s="32" t="s">
        <v>164</v>
      </c>
      <c r="C15" s="12">
        <v>5.5</v>
      </c>
      <c r="D15" s="25">
        <v>6271</v>
      </c>
      <c r="E15" s="55">
        <f>SUM(C15*D15)</f>
        <v>34490.5</v>
      </c>
      <c r="F15" s="27">
        <f>E15</f>
        <v>34490.5</v>
      </c>
      <c r="G15" s="33"/>
      <c r="H15" s="59"/>
      <c r="I15" s="33"/>
    </row>
    <row r="16" spans="1:9" ht="12.75">
      <c r="A16" s="14">
        <v>2</v>
      </c>
      <c r="B16" s="32" t="s">
        <v>165</v>
      </c>
      <c r="C16" s="12">
        <v>1</v>
      </c>
      <c r="D16" s="25">
        <v>6271</v>
      </c>
      <c r="E16" s="55">
        <f aca="true" t="shared" si="0" ref="E16:E28">SUM(C16*D16)</f>
        <v>6271</v>
      </c>
      <c r="F16" s="27">
        <v>6271</v>
      </c>
      <c r="G16" s="59"/>
      <c r="H16" s="59"/>
      <c r="I16" s="33"/>
    </row>
    <row r="17" spans="1:9" ht="12.75">
      <c r="A17" s="14">
        <v>3</v>
      </c>
      <c r="B17" s="32" t="s">
        <v>166</v>
      </c>
      <c r="C17" s="12">
        <v>1</v>
      </c>
      <c r="D17" s="25">
        <v>6271</v>
      </c>
      <c r="E17" s="55">
        <f t="shared" si="0"/>
        <v>6271</v>
      </c>
      <c r="F17" s="27">
        <v>6271</v>
      </c>
      <c r="G17" s="59"/>
      <c r="H17" s="59"/>
      <c r="I17" s="33"/>
    </row>
    <row r="18" spans="1:9" ht="12.75">
      <c r="A18" s="14">
        <v>4</v>
      </c>
      <c r="B18" s="32" t="s">
        <v>167</v>
      </c>
      <c r="C18" s="12">
        <v>1</v>
      </c>
      <c r="D18" s="25">
        <v>6271</v>
      </c>
      <c r="E18" s="55">
        <f t="shared" si="0"/>
        <v>6271</v>
      </c>
      <c r="F18" s="27">
        <v>6271</v>
      </c>
      <c r="G18" s="59"/>
      <c r="H18" s="59"/>
      <c r="I18" s="33"/>
    </row>
    <row r="19" spans="1:9" ht="12.75">
      <c r="A19" s="14">
        <v>5</v>
      </c>
      <c r="B19" s="32" t="s">
        <v>168</v>
      </c>
      <c r="C19" s="12">
        <v>1</v>
      </c>
      <c r="D19" s="25">
        <v>6271</v>
      </c>
      <c r="E19" s="55">
        <f t="shared" si="0"/>
        <v>6271</v>
      </c>
      <c r="F19" s="27">
        <v>6271</v>
      </c>
      <c r="G19" s="59"/>
      <c r="H19" s="59"/>
      <c r="I19" s="33"/>
    </row>
    <row r="20" spans="1:9" ht="12.75">
      <c r="A20" s="14">
        <v>6</v>
      </c>
      <c r="B20" s="32" t="s">
        <v>169</v>
      </c>
      <c r="C20" s="12">
        <v>2</v>
      </c>
      <c r="D20" s="25">
        <v>6271</v>
      </c>
      <c r="E20" s="55">
        <f t="shared" si="0"/>
        <v>12542</v>
      </c>
      <c r="F20" s="27">
        <v>12542</v>
      </c>
      <c r="G20" s="59"/>
      <c r="H20" s="59"/>
      <c r="I20" s="33"/>
    </row>
    <row r="21" spans="1:9" ht="12.75">
      <c r="A21" s="14">
        <v>7</v>
      </c>
      <c r="B21" s="32" t="s">
        <v>170</v>
      </c>
      <c r="C21" s="12">
        <v>1</v>
      </c>
      <c r="D21" s="25">
        <v>6271</v>
      </c>
      <c r="E21" s="55">
        <f t="shared" si="0"/>
        <v>6271</v>
      </c>
      <c r="F21" s="27">
        <v>6271</v>
      </c>
      <c r="G21" s="59"/>
      <c r="H21" s="59"/>
      <c r="I21" s="33"/>
    </row>
    <row r="22" spans="1:9" ht="12.75">
      <c r="A22" s="14">
        <v>8</v>
      </c>
      <c r="B22" s="32" t="s">
        <v>365</v>
      </c>
      <c r="C22" s="12">
        <v>1</v>
      </c>
      <c r="D22" s="25">
        <v>6271</v>
      </c>
      <c r="E22" s="55">
        <f t="shared" si="0"/>
        <v>6271</v>
      </c>
      <c r="F22" s="27">
        <v>6271</v>
      </c>
      <c r="G22" s="59"/>
      <c r="H22" s="59"/>
      <c r="I22" s="33"/>
    </row>
    <row r="23" spans="1:9" ht="12.75">
      <c r="A23" s="14">
        <v>9</v>
      </c>
      <c r="B23" s="32" t="s">
        <v>366</v>
      </c>
      <c r="C23" s="12">
        <v>1</v>
      </c>
      <c r="D23" s="25">
        <v>6271</v>
      </c>
      <c r="E23" s="55">
        <f t="shared" si="0"/>
        <v>6271</v>
      </c>
      <c r="F23" s="27">
        <v>6271</v>
      </c>
      <c r="G23" s="59"/>
      <c r="H23" s="59"/>
      <c r="I23" s="33"/>
    </row>
    <row r="24" spans="1:9" ht="12.75">
      <c r="A24" s="14">
        <v>10</v>
      </c>
      <c r="B24" s="32" t="s">
        <v>367</v>
      </c>
      <c r="C24" s="12">
        <v>1</v>
      </c>
      <c r="D24" s="25">
        <v>6271</v>
      </c>
      <c r="E24" s="55">
        <f t="shared" si="0"/>
        <v>6271</v>
      </c>
      <c r="F24" s="27">
        <v>6271</v>
      </c>
      <c r="G24" s="59"/>
      <c r="H24" s="59"/>
      <c r="I24" s="33"/>
    </row>
    <row r="25" spans="1:9" ht="12.75">
      <c r="A25" s="14">
        <v>11</v>
      </c>
      <c r="B25" s="32" t="s">
        <v>174</v>
      </c>
      <c r="C25" s="12">
        <v>3</v>
      </c>
      <c r="D25" s="25">
        <v>6271</v>
      </c>
      <c r="E25" s="55">
        <f t="shared" si="0"/>
        <v>18813</v>
      </c>
      <c r="F25" s="27">
        <v>18813</v>
      </c>
      <c r="G25" s="59"/>
      <c r="H25" s="59"/>
      <c r="I25" s="33"/>
    </row>
    <row r="26" spans="1:9" ht="12.75">
      <c r="A26" s="14">
        <v>12</v>
      </c>
      <c r="B26" s="32" t="s">
        <v>193</v>
      </c>
      <c r="C26" s="12">
        <v>3.5</v>
      </c>
      <c r="D26" s="25">
        <v>6271</v>
      </c>
      <c r="E26" s="55">
        <f t="shared" si="0"/>
        <v>21948.5</v>
      </c>
      <c r="F26" s="27">
        <v>21948</v>
      </c>
      <c r="G26" s="59"/>
      <c r="H26" s="59"/>
      <c r="I26" s="33"/>
    </row>
    <row r="27" spans="1:9" ht="12.75">
      <c r="A27" s="14">
        <v>13</v>
      </c>
      <c r="B27" s="32" t="s">
        <v>176</v>
      </c>
      <c r="C27" s="12">
        <v>2.5</v>
      </c>
      <c r="D27" s="25">
        <v>6271</v>
      </c>
      <c r="E27" s="55">
        <f t="shared" si="0"/>
        <v>15677.5</v>
      </c>
      <c r="F27" s="27">
        <v>15678</v>
      </c>
      <c r="G27" s="59"/>
      <c r="H27" s="59"/>
      <c r="I27" s="33"/>
    </row>
    <row r="28" spans="1:9" ht="12.75">
      <c r="A28" s="14">
        <v>14</v>
      </c>
      <c r="B28" s="32" t="s">
        <v>177</v>
      </c>
      <c r="C28" s="12">
        <v>1</v>
      </c>
      <c r="D28" s="25">
        <v>6271</v>
      </c>
      <c r="E28" s="55">
        <f t="shared" si="0"/>
        <v>6271</v>
      </c>
      <c r="F28" s="27">
        <v>6271</v>
      </c>
      <c r="G28" s="59"/>
      <c r="H28" s="59"/>
      <c r="I28" s="33"/>
    </row>
    <row r="29" spans="1:9" ht="13.5" thickBot="1">
      <c r="A29" s="28"/>
      <c r="B29" s="64" t="s">
        <v>150</v>
      </c>
      <c r="C29" s="44">
        <f>SUM(C15:C28)</f>
        <v>25.5</v>
      </c>
      <c r="D29" s="26">
        <v>6271</v>
      </c>
      <c r="E29" s="58">
        <f>SUM(E15:E28)</f>
        <v>159910.5</v>
      </c>
      <c r="F29" s="63">
        <f>SUM(F15:F28)</f>
        <v>159910.5</v>
      </c>
      <c r="G29" s="62"/>
      <c r="H29" s="59"/>
      <c r="I29" s="33"/>
    </row>
    <row r="30" ht="13.5" thickTop="1">
      <c r="F30" s="73"/>
    </row>
    <row r="35" spans="5:6" ht="12.75">
      <c r="E35" s="18" t="s">
        <v>189</v>
      </c>
      <c r="F35" s="18"/>
    </row>
    <row r="36" spans="5:6" ht="12.75">
      <c r="E36" s="18"/>
      <c r="F36" s="18"/>
    </row>
    <row r="37" spans="5:6" ht="12.75">
      <c r="E37" s="18" t="s">
        <v>409</v>
      </c>
      <c r="F37" s="18"/>
    </row>
    <row r="43" ht="12.75">
      <c r="E43" t="s">
        <v>136</v>
      </c>
    </row>
    <row r="44" ht="12" customHeight="1"/>
    <row r="45" ht="12" customHeight="1"/>
    <row r="46" ht="12" customHeight="1"/>
    <row r="51" spans="2:15" ht="12.75">
      <c r="B51" s="187" t="s">
        <v>424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</row>
    <row r="52" spans="2:15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3.5" thickBo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13.5" thickTop="1">
      <c r="B54" s="37" t="s">
        <v>362</v>
      </c>
      <c r="C54" s="21" t="s">
        <v>135</v>
      </c>
      <c r="D54" s="189" t="s">
        <v>151</v>
      </c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90"/>
    </row>
    <row r="55" spans="2:15" ht="12.75">
      <c r="B55" s="6"/>
      <c r="C55" s="7"/>
      <c r="D55" s="10" t="s">
        <v>152</v>
      </c>
      <c r="E55" s="10" t="s">
        <v>153</v>
      </c>
      <c r="F55" s="10" t="s">
        <v>154</v>
      </c>
      <c r="G55" s="10" t="s">
        <v>155</v>
      </c>
      <c r="H55" s="10" t="s">
        <v>156</v>
      </c>
      <c r="I55" s="10" t="s">
        <v>157</v>
      </c>
      <c r="J55" s="10" t="s">
        <v>158</v>
      </c>
      <c r="K55" s="10" t="s">
        <v>159</v>
      </c>
      <c r="L55" s="10" t="s">
        <v>160</v>
      </c>
      <c r="M55" s="10" t="s">
        <v>161</v>
      </c>
      <c r="N55" s="10" t="s">
        <v>162</v>
      </c>
      <c r="O55" s="11" t="s">
        <v>163</v>
      </c>
    </row>
    <row r="56" spans="2:17" ht="12.75">
      <c r="B56" s="14" t="s">
        <v>164</v>
      </c>
      <c r="C56" s="34">
        <f aca="true" t="shared" si="1" ref="C56:C69">SUM(D56:O56)</f>
        <v>34491</v>
      </c>
      <c r="D56" s="12">
        <v>3449</v>
      </c>
      <c r="E56" s="12">
        <v>3449</v>
      </c>
      <c r="F56" s="12">
        <v>3449</v>
      </c>
      <c r="G56" s="12">
        <v>2874</v>
      </c>
      <c r="H56" s="12">
        <v>2874</v>
      </c>
      <c r="I56" s="12">
        <v>2875</v>
      </c>
      <c r="J56" s="12">
        <v>2299</v>
      </c>
      <c r="K56" s="12">
        <v>2299</v>
      </c>
      <c r="L56" s="12">
        <v>2300</v>
      </c>
      <c r="M56" s="12">
        <v>2874</v>
      </c>
      <c r="N56" s="12">
        <v>2874</v>
      </c>
      <c r="O56" s="13">
        <v>2875</v>
      </c>
      <c r="Q56" s="41"/>
    </row>
    <row r="57" spans="2:17" ht="12.75">
      <c r="B57" s="14" t="s">
        <v>165</v>
      </c>
      <c r="C57" s="34">
        <f t="shared" si="1"/>
        <v>6271</v>
      </c>
      <c r="D57" s="12">
        <v>627</v>
      </c>
      <c r="E57" s="12">
        <v>627</v>
      </c>
      <c r="F57" s="12">
        <v>627</v>
      </c>
      <c r="G57" s="12">
        <v>522</v>
      </c>
      <c r="H57" s="12">
        <v>523</v>
      </c>
      <c r="I57" s="12">
        <v>523</v>
      </c>
      <c r="J57" s="12">
        <v>418</v>
      </c>
      <c r="K57" s="12">
        <v>418</v>
      </c>
      <c r="L57" s="12">
        <v>418</v>
      </c>
      <c r="M57" s="12">
        <v>522</v>
      </c>
      <c r="N57" s="12">
        <v>523</v>
      </c>
      <c r="O57" s="13">
        <v>523</v>
      </c>
      <c r="Q57" s="41"/>
    </row>
    <row r="58" spans="2:17" ht="12.75">
      <c r="B58" s="14" t="s">
        <v>166</v>
      </c>
      <c r="C58" s="34">
        <f t="shared" si="1"/>
        <v>6271</v>
      </c>
      <c r="D58" s="12">
        <v>627</v>
      </c>
      <c r="E58" s="12">
        <v>627</v>
      </c>
      <c r="F58" s="12">
        <v>627</v>
      </c>
      <c r="G58" s="12">
        <v>522</v>
      </c>
      <c r="H58" s="12">
        <v>523</v>
      </c>
      <c r="I58" s="12">
        <v>523</v>
      </c>
      <c r="J58" s="12">
        <v>418</v>
      </c>
      <c r="K58" s="12">
        <v>418</v>
      </c>
      <c r="L58" s="12">
        <v>418</v>
      </c>
      <c r="M58" s="12">
        <v>522</v>
      </c>
      <c r="N58" s="12">
        <v>523</v>
      </c>
      <c r="O58" s="13">
        <v>523</v>
      </c>
      <c r="Q58" s="41"/>
    </row>
    <row r="59" spans="2:17" ht="12.75">
      <c r="B59" s="14" t="s">
        <v>167</v>
      </c>
      <c r="C59" s="34">
        <f t="shared" si="1"/>
        <v>6271</v>
      </c>
      <c r="D59" s="12">
        <v>627</v>
      </c>
      <c r="E59" s="12">
        <v>627</v>
      </c>
      <c r="F59" s="12">
        <v>627</v>
      </c>
      <c r="G59" s="12">
        <v>522</v>
      </c>
      <c r="H59" s="12">
        <v>523</v>
      </c>
      <c r="I59" s="12">
        <v>523</v>
      </c>
      <c r="J59" s="12">
        <v>418</v>
      </c>
      <c r="K59" s="12">
        <v>418</v>
      </c>
      <c r="L59" s="12">
        <v>418</v>
      </c>
      <c r="M59" s="12">
        <v>522</v>
      </c>
      <c r="N59" s="12">
        <v>523</v>
      </c>
      <c r="O59" s="13">
        <v>523</v>
      </c>
      <c r="Q59" s="41"/>
    </row>
    <row r="60" spans="2:17" ht="12.75">
      <c r="B60" s="14" t="s">
        <v>168</v>
      </c>
      <c r="C60" s="34">
        <f t="shared" si="1"/>
        <v>6271</v>
      </c>
      <c r="D60" s="12">
        <v>627</v>
      </c>
      <c r="E60" s="12">
        <v>627</v>
      </c>
      <c r="F60" s="12">
        <v>627</v>
      </c>
      <c r="G60" s="12">
        <v>522</v>
      </c>
      <c r="H60" s="12">
        <v>523</v>
      </c>
      <c r="I60" s="12">
        <v>523</v>
      </c>
      <c r="J60" s="12">
        <v>418</v>
      </c>
      <c r="K60" s="12">
        <v>418</v>
      </c>
      <c r="L60" s="12">
        <v>418</v>
      </c>
      <c r="M60" s="12">
        <v>522</v>
      </c>
      <c r="N60" s="12">
        <v>523</v>
      </c>
      <c r="O60" s="13">
        <v>523</v>
      </c>
      <c r="Q60" s="41"/>
    </row>
    <row r="61" spans="2:17" ht="12.75">
      <c r="B61" s="14" t="s">
        <v>169</v>
      </c>
      <c r="C61" s="34">
        <f t="shared" si="1"/>
        <v>12542</v>
      </c>
      <c r="D61" s="12">
        <f>941+314</f>
        <v>1255</v>
      </c>
      <c r="E61" s="12">
        <f>941+314</f>
        <v>1255</v>
      </c>
      <c r="F61" s="12">
        <f>941+314</f>
        <v>1255</v>
      </c>
      <c r="G61" s="12">
        <f>783+261</f>
        <v>1044</v>
      </c>
      <c r="H61" s="12">
        <f>784+261</f>
        <v>1045</v>
      </c>
      <c r="I61" s="12">
        <f>784+261</f>
        <v>1045</v>
      </c>
      <c r="J61" s="12">
        <f>627+209</f>
        <v>836</v>
      </c>
      <c r="K61" s="12">
        <f>627+209</f>
        <v>836</v>
      </c>
      <c r="L61" s="12">
        <f>628+209</f>
        <v>837</v>
      </c>
      <c r="M61" s="12">
        <f>783+261</f>
        <v>1044</v>
      </c>
      <c r="N61" s="12">
        <f>784+261</f>
        <v>1045</v>
      </c>
      <c r="O61" s="13">
        <f>784+261</f>
        <v>1045</v>
      </c>
      <c r="Q61" s="41"/>
    </row>
    <row r="62" spans="2:17" ht="12.75">
      <c r="B62" s="14" t="s">
        <v>170</v>
      </c>
      <c r="C62" s="34">
        <f t="shared" si="1"/>
        <v>6271</v>
      </c>
      <c r="D62" s="12">
        <v>627</v>
      </c>
      <c r="E62" s="12">
        <v>627</v>
      </c>
      <c r="F62" s="12">
        <v>627</v>
      </c>
      <c r="G62" s="12">
        <v>522</v>
      </c>
      <c r="H62" s="12">
        <v>523</v>
      </c>
      <c r="I62" s="12">
        <v>523</v>
      </c>
      <c r="J62" s="12">
        <v>418</v>
      </c>
      <c r="K62" s="12">
        <v>418</v>
      </c>
      <c r="L62" s="12">
        <v>418</v>
      </c>
      <c r="M62" s="12">
        <v>522</v>
      </c>
      <c r="N62" s="12">
        <v>523</v>
      </c>
      <c r="O62" s="13">
        <v>523</v>
      </c>
      <c r="Q62" s="41"/>
    </row>
    <row r="63" spans="2:17" ht="12.75">
      <c r="B63" s="14" t="s">
        <v>171</v>
      </c>
      <c r="C63" s="34">
        <f t="shared" si="1"/>
        <v>6271</v>
      </c>
      <c r="D63" s="12">
        <v>627</v>
      </c>
      <c r="E63" s="12">
        <v>627</v>
      </c>
      <c r="F63" s="12">
        <v>627</v>
      </c>
      <c r="G63" s="12">
        <v>522</v>
      </c>
      <c r="H63" s="12">
        <v>523</v>
      </c>
      <c r="I63" s="12">
        <v>523</v>
      </c>
      <c r="J63" s="12">
        <v>418</v>
      </c>
      <c r="K63" s="12">
        <v>418</v>
      </c>
      <c r="L63" s="12">
        <v>418</v>
      </c>
      <c r="M63" s="12">
        <v>522</v>
      </c>
      <c r="N63" s="12">
        <v>523</v>
      </c>
      <c r="O63" s="13">
        <v>523</v>
      </c>
      <c r="Q63" s="41"/>
    </row>
    <row r="64" spans="2:17" ht="12.75">
      <c r="B64" s="14" t="s">
        <v>172</v>
      </c>
      <c r="C64" s="34">
        <f t="shared" si="1"/>
        <v>6271</v>
      </c>
      <c r="D64" s="12">
        <v>627</v>
      </c>
      <c r="E64" s="12">
        <v>627</v>
      </c>
      <c r="F64" s="12">
        <v>627</v>
      </c>
      <c r="G64" s="12">
        <v>522</v>
      </c>
      <c r="H64" s="12">
        <v>523</v>
      </c>
      <c r="I64" s="12">
        <v>523</v>
      </c>
      <c r="J64" s="12">
        <v>418</v>
      </c>
      <c r="K64" s="12">
        <v>418</v>
      </c>
      <c r="L64" s="12">
        <v>418</v>
      </c>
      <c r="M64" s="12">
        <v>522</v>
      </c>
      <c r="N64" s="12">
        <v>523</v>
      </c>
      <c r="O64" s="13">
        <v>523</v>
      </c>
      <c r="Q64" s="41"/>
    </row>
    <row r="65" spans="2:17" ht="12.75">
      <c r="B65" s="14" t="s">
        <v>173</v>
      </c>
      <c r="C65" s="34">
        <f t="shared" si="1"/>
        <v>6271</v>
      </c>
      <c r="D65" s="12">
        <v>627</v>
      </c>
      <c r="E65" s="12">
        <v>627</v>
      </c>
      <c r="F65" s="12">
        <v>627</v>
      </c>
      <c r="G65" s="12">
        <v>522</v>
      </c>
      <c r="H65" s="12">
        <v>523</v>
      </c>
      <c r="I65" s="12">
        <v>523</v>
      </c>
      <c r="J65" s="12">
        <v>418</v>
      </c>
      <c r="K65" s="12">
        <v>418</v>
      </c>
      <c r="L65" s="12">
        <v>418</v>
      </c>
      <c r="M65" s="12">
        <v>522</v>
      </c>
      <c r="N65" s="12">
        <v>523</v>
      </c>
      <c r="O65" s="13">
        <v>523</v>
      </c>
      <c r="Q65" s="41"/>
    </row>
    <row r="66" spans="2:17" ht="12.75">
      <c r="B66" s="14" t="s">
        <v>174</v>
      </c>
      <c r="C66" s="34">
        <f t="shared" si="1"/>
        <v>18813</v>
      </c>
      <c r="D66" s="12">
        <v>1881</v>
      </c>
      <c r="E66" s="12">
        <v>1882</v>
      </c>
      <c r="F66" s="12">
        <v>1882</v>
      </c>
      <c r="G66" s="12">
        <v>1567</v>
      </c>
      <c r="H66" s="12">
        <v>1567</v>
      </c>
      <c r="I66" s="12">
        <v>1568</v>
      </c>
      <c r="J66" s="12">
        <v>1254</v>
      </c>
      <c r="K66" s="12">
        <v>1255</v>
      </c>
      <c r="L66" s="12">
        <v>1255</v>
      </c>
      <c r="M66" s="12">
        <v>1567</v>
      </c>
      <c r="N66" s="12">
        <v>1567</v>
      </c>
      <c r="O66" s="13">
        <v>1568</v>
      </c>
      <c r="Q66" s="41"/>
    </row>
    <row r="67" spans="2:17" ht="12.75">
      <c r="B67" s="14" t="s">
        <v>175</v>
      </c>
      <c r="C67" s="34">
        <f t="shared" si="1"/>
        <v>21948</v>
      </c>
      <c r="D67" s="12">
        <v>2194</v>
      </c>
      <c r="E67" s="12">
        <v>2195</v>
      </c>
      <c r="F67" s="12">
        <v>2195</v>
      </c>
      <c r="G67" s="12">
        <v>1829</v>
      </c>
      <c r="H67" s="12">
        <v>1829</v>
      </c>
      <c r="I67" s="12">
        <v>1829</v>
      </c>
      <c r="J67" s="12">
        <v>1463</v>
      </c>
      <c r="K67" s="12">
        <v>1463</v>
      </c>
      <c r="L67" s="12">
        <v>1464</v>
      </c>
      <c r="M67" s="12">
        <v>1829</v>
      </c>
      <c r="N67" s="12">
        <v>1829</v>
      </c>
      <c r="O67" s="13">
        <v>1829</v>
      </c>
      <c r="Q67" s="41"/>
    </row>
    <row r="68" spans="2:17" ht="12.75">
      <c r="B68" s="14" t="s">
        <v>176</v>
      </c>
      <c r="C68" s="34">
        <f t="shared" si="1"/>
        <v>15678</v>
      </c>
      <c r="D68" s="12">
        <v>1567</v>
      </c>
      <c r="E68" s="12">
        <v>1568</v>
      </c>
      <c r="F68" s="12">
        <v>1569</v>
      </c>
      <c r="G68" s="12">
        <v>1306</v>
      </c>
      <c r="H68" s="12">
        <v>1307</v>
      </c>
      <c r="I68" s="12">
        <v>1307</v>
      </c>
      <c r="J68" s="12">
        <v>1045</v>
      </c>
      <c r="K68" s="12">
        <v>1045</v>
      </c>
      <c r="L68" s="12">
        <v>1045</v>
      </c>
      <c r="M68" s="12">
        <v>1305</v>
      </c>
      <c r="N68" s="12">
        <v>1307</v>
      </c>
      <c r="O68" s="13">
        <v>1307</v>
      </c>
      <c r="Q68" s="41"/>
    </row>
    <row r="69" spans="2:17" ht="12.75">
      <c r="B69" s="14" t="s">
        <v>177</v>
      </c>
      <c r="C69" s="34">
        <f t="shared" si="1"/>
        <v>6271</v>
      </c>
      <c r="D69" s="12">
        <v>627</v>
      </c>
      <c r="E69" s="12">
        <v>627</v>
      </c>
      <c r="F69" s="12">
        <v>627</v>
      </c>
      <c r="G69" s="12">
        <v>522</v>
      </c>
      <c r="H69" s="12">
        <v>523</v>
      </c>
      <c r="I69" s="12">
        <v>523</v>
      </c>
      <c r="J69" s="12">
        <v>418</v>
      </c>
      <c r="K69" s="12">
        <v>418</v>
      </c>
      <c r="L69" s="12">
        <v>418</v>
      </c>
      <c r="M69" s="12">
        <v>522</v>
      </c>
      <c r="N69" s="12">
        <v>523</v>
      </c>
      <c r="O69" s="13">
        <v>523</v>
      </c>
      <c r="Q69" s="41"/>
    </row>
    <row r="70" spans="2:17" ht="13.5" thickBot="1">
      <c r="B70" s="17" t="s">
        <v>137</v>
      </c>
      <c r="C70" s="93">
        <f>SUM(C56:C69)</f>
        <v>159911</v>
      </c>
      <c r="D70" s="44">
        <f aca="true" t="shared" si="2" ref="D70:O70">SUM(D56:D69)</f>
        <v>15989</v>
      </c>
      <c r="E70" s="44">
        <f t="shared" si="2"/>
        <v>15992</v>
      </c>
      <c r="F70" s="44">
        <f t="shared" si="2"/>
        <v>15993</v>
      </c>
      <c r="G70" s="44">
        <f t="shared" si="2"/>
        <v>13318</v>
      </c>
      <c r="H70" s="44">
        <f t="shared" si="2"/>
        <v>13329</v>
      </c>
      <c r="I70" s="44">
        <f t="shared" si="2"/>
        <v>13331</v>
      </c>
      <c r="J70" s="44">
        <f t="shared" si="2"/>
        <v>10659</v>
      </c>
      <c r="K70" s="44">
        <f t="shared" si="2"/>
        <v>10660</v>
      </c>
      <c r="L70" s="44">
        <f t="shared" si="2"/>
        <v>10663</v>
      </c>
      <c r="M70" s="44">
        <f t="shared" si="2"/>
        <v>13317</v>
      </c>
      <c r="N70" s="44">
        <f t="shared" si="2"/>
        <v>13329</v>
      </c>
      <c r="O70" s="45">
        <f t="shared" si="2"/>
        <v>13331</v>
      </c>
      <c r="Q70" s="41"/>
    </row>
    <row r="71" ht="13.5" thickTop="1">
      <c r="H71" s="19"/>
    </row>
    <row r="72" ht="12.75">
      <c r="H72" s="19"/>
    </row>
    <row r="73" spans="2:8" ht="12.75">
      <c r="B73" s="18" t="s">
        <v>425</v>
      </c>
      <c r="C73" s="18"/>
      <c r="D73" s="18"/>
      <c r="E73" s="18"/>
      <c r="H73" s="19"/>
    </row>
    <row r="74" spans="2:8" ht="12.75">
      <c r="B74" s="18"/>
      <c r="C74" s="18"/>
      <c r="D74" s="18"/>
      <c r="E74" s="18"/>
      <c r="H74" s="19"/>
    </row>
    <row r="75" spans="2:8" ht="12.75">
      <c r="B75" s="18" t="s">
        <v>426</v>
      </c>
      <c r="C75" s="18"/>
      <c r="D75" s="18"/>
      <c r="E75" s="18"/>
      <c r="H75" s="19"/>
    </row>
    <row r="76" ht="12.75">
      <c r="H76" s="19"/>
    </row>
    <row r="77" ht="12.75">
      <c r="H77" s="19"/>
    </row>
  </sheetData>
  <sheetProtection password="89CD" sheet="1"/>
  <mergeCells count="8">
    <mergeCell ref="B51:O51"/>
    <mergeCell ref="D54:O54"/>
    <mergeCell ref="B1:I1"/>
    <mergeCell ref="B2:I2"/>
    <mergeCell ref="B9:G9"/>
    <mergeCell ref="B10:G10"/>
    <mergeCell ref="B7:F7"/>
    <mergeCell ref="B8:F8"/>
  </mergeCells>
  <printOptions/>
  <pageMargins left="2.125984251968504" right="0.75" top="0.5118110236220472" bottom="0.1968503937007874" header="0.15748031496062992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2.421875" style="0" bestFit="1" customWidth="1"/>
    <col min="2" max="2" width="11.8515625" style="0" bestFit="1" customWidth="1"/>
    <col min="7" max="7" width="9.8515625" style="0" customWidth="1"/>
  </cols>
  <sheetData>
    <row r="1" ht="12.75">
      <c r="F1" s="18" t="s">
        <v>521</v>
      </c>
    </row>
    <row r="3" spans="1:7" ht="15.75">
      <c r="A3" s="192" t="s">
        <v>522</v>
      </c>
      <c r="B3" s="192"/>
      <c r="C3" s="192"/>
      <c r="D3" s="192"/>
      <c r="E3" s="192"/>
      <c r="F3" s="192"/>
      <c r="G3" s="192"/>
    </row>
    <row r="4" spans="1:7" ht="12.75">
      <c r="A4" s="187" t="s">
        <v>523</v>
      </c>
      <c r="B4" s="187"/>
      <c r="C4" s="187"/>
      <c r="D4" s="187"/>
      <c r="E4" s="187"/>
      <c r="F4" s="187"/>
      <c r="G4" s="187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9" spans="1:7" ht="15.75">
      <c r="A9" s="168"/>
      <c r="B9" s="169" t="s">
        <v>524</v>
      </c>
      <c r="C9" s="193" t="s">
        <v>525</v>
      </c>
      <c r="D9" s="194"/>
      <c r="E9" s="194"/>
      <c r="F9" s="194"/>
      <c r="G9" s="195"/>
    </row>
    <row r="10" spans="1:7" ht="15.75">
      <c r="A10" s="170" t="s">
        <v>526</v>
      </c>
      <c r="B10" s="171" t="s">
        <v>527</v>
      </c>
      <c r="C10" s="171" t="s">
        <v>528</v>
      </c>
      <c r="D10" s="171" t="s">
        <v>529</v>
      </c>
      <c r="E10" s="171" t="s">
        <v>530</v>
      </c>
      <c r="F10" s="171" t="s">
        <v>531</v>
      </c>
      <c r="G10" s="171" t="s">
        <v>532</v>
      </c>
    </row>
    <row r="11" spans="1:7" ht="12.75">
      <c r="A11" s="172"/>
      <c r="B11" s="173" t="s">
        <v>533</v>
      </c>
      <c r="C11" s="174" t="s">
        <v>149</v>
      </c>
      <c r="D11" s="174" t="s">
        <v>534</v>
      </c>
      <c r="E11" s="174" t="s">
        <v>535</v>
      </c>
      <c r="F11" s="174" t="s">
        <v>536</v>
      </c>
      <c r="G11" s="174" t="s">
        <v>537</v>
      </c>
    </row>
    <row r="12" spans="1:7" ht="15.75">
      <c r="A12" s="175" t="s">
        <v>538</v>
      </c>
      <c r="B12" s="12">
        <v>59037</v>
      </c>
      <c r="C12" s="12"/>
      <c r="D12" s="12"/>
      <c r="E12" s="12"/>
      <c r="F12" s="12"/>
      <c r="G12" s="12"/>
    </row>
    <row r="13" spans="1:7" ht="15.75">
      <c r="A13" s="176" t="s">
        <v>539</v>
      </c>
      <c r="B13" s="12">
        <v>56854</v>
      </c>
      <c r="C13" s="12"/>
      <c r="D13" s="12"/>
      <c r="E13" s="12"/>
      <c r="F13" s="12"/>
      <c r="G13" s="12"/>
    </row>
    <row r="14" spans="1:7" ht="15.75">
      <c r="A14" s="176" t="s">
        <v>540</v>
      </c>
      <c r="B14" s="12">
        <v>55627</v>
      </c>
      <c r="C14" s="12"/>
      <c r="D14" s="12"/>
      <c r="E14" s="12"/>
      <c r="F14" s="12"/>
      <c r="G14" s="12"/>
    </row>
    <row r="15" spans="1:7" ht="15.75">
      <c r="A15" s="177" t="s">
        <v>541</v>
      </c>
      <c r="B15" s="178"/>
      <c r="C15" s="179"/>
      <c r="D15" s="179"/>
      <c r="E15" s="179"/>
      <c r="F15" s="179"/>
      <c r="G15" s="179"/>
    </row>
    <row r="16" spans="1:7" ht="15.75">
      <c r="A16" s="180" t="s">
        <v>542</v>
      </c>
      <c r="B16" s="179"/>
      <c r="C16" s="179"/>
      <c r="D16" s="179"/>
      <c r="E16" s="179"/>
      <c r="F16" s="179"/>
      <c r="G16" s="179"/>
    </row>
    <row r="17" spans="1:7" ht="15.75">
      <c r="A17" s="181" t="s">
        <v>543</v>
      </c>
      <c r="B17" s="172">
        <f>C17+D17+E17+F17+G17</f>
        <v>1206623</v>
      </c>
      <c r="C17" s="172">
        <f>794504+19152</f>
        <v>813656</v>
      </c>
      <c r="D17" s="172">
        <f>26238</f>
        <v>26238</v>
      </c>
      <c r="E17" s="172">
        <f>333160+19432</f>
        <v>352592</v>
      </c>
      <c r="F17" s="172">
        <v>14137</v>
      </c>
      <c r="G17" s="172"/>
    </row>
    <row r="18" spans="1:7" ht="15.75">
      <c r="A18" s="177" t="s">
        <v>544</v>
      </c>
      <c r="B18" s="178"/>
      <c r="C18" s="178"/>
      <c r="D18" s="178"/>
      <c r="E18" s="178"/>
      <c r="F18" s="178"/>
      <c r="G18" s="178"/>
    </row>
    <row r="19" spans="1:7" ht="15.75">
      <c r="A19" s="181" t="s">
        <v>545</v>
      </c>
      <c r="B19" s="172">
        <f>SUM(C19:G19)</f>
        <v>699312</v>
      </c>
      <c r="C19" s="172"/>
      <c r="D19" s="172"/>
      <c r="E19" s="172"/>
      <c r="F19" s="172"/>
      <c r="G19" s="172">
        <v>699312</v>
      </c>
    </row>
    <row r="20" spans="1:7" ht="15.75">
      <c r="A20" s="176" t="s">
        <v>546</v>
      </c>
      <c r="B20" s="12">
        <f>SUM(C20:G20)</f>
        <v>415660</v>
      </c>
      <c r="C20" s="12">
        <f>415660-31558</f>
        <v>384102</v>
      </c>
      <c r="D20" s="12">
        <v>31558</v>
      </c>
      <c r="E20" s="12"/>
      <c r="F20" s="12"/>
      <c r="G20" s="12"/>
    </row>
    <row r="21" spans="1:7" ht="30.75" customHeight="1">
      <c r="A21" s="182" t="s">
        <v>547</v>
      </c>
      <c r="B21" s="183">
        <f>C21+D21+F21+G21</f>
        <v>1191903</v>
      </c>
      <c r="C21" s="178">
        <f>1149698-9000</f>
        <v>1140698</v>
      </c>
      <c r="D21" s="178">
        <f>36366+2600+5239</f>
        <v>44205</v>
      </c>
      <c r="E21" s="178"/>
      <c r="F21" s="178"/>
      <c r="G21" s="178">
        <v>7000</v>
      </c>
    </row>
    <row r="22" spans="1:7" ht="20.25" customHeight="1">
      <c r="A22" s="184" t="s">
        <v>548</v>
      </c>
      <c r="B22" s="172"/>
      <c r="C22" s="172"/>
      <c r="D22" s="172">
        <v>5239</v>
      </c>
      <c r="E22" s="172"/>
      <c r="F22" s="172"/>
      <c r="G22" s="172"/>
    </row>
    <row r="23" spans="1:7" ht="30" customHeight="1">
      <c r="A23" s="175" t="s">
        <v>549</v>
      </c>
      <c r="B23" s="12">
        <f aca="true" t="shared" si="0" ref="B23:B28">C23+D23+F23+G23</f>
        <v>173593</v>
      </c>
      <c r="C23" s="12">
        <v>163893</v>
      </c>
      <c r="D23" s="12">
        <f>9575+125</f>
        <v>9700</v>
      </c>
      <c r="E23" s="12"/>
      <c r="F23" s="12"/>
      <c r="G23" s="12"/>
    </row>
    <row r="24" spans="1:7" ht="28.5" customHeight="1">
      <c r="A24" s="175" t="s">
        <v>550</v>
      </c>
      <c r="B24" s="12">
        <f t="shared" si="0"/>
        <v>172754</v>
      </c>
      <c r="C24" s="12">
        <v>163295</v>
      </c>
      <c r="D24" s="12">
        <f>9330+129</f>
        <v>9459</v>
      </c>
      <c r="E24" s="12"/>
      <c r="F24" s="12"/>
      <c r="G24" s="12"/>
    </row>
    <row r="25" spans="1:7" ht="30" customHeight="1">
      <c r="A25" s="175" t="s">
        <v>551</v>
      </c>
      <c r="B25" s="12">
        <f t="shared" si="0"/>
        <v>590674</v>
      </c>
      <c r="C25" s="12">
        <f>390024+112255+15000</f>
        <v>517279</v>
      </c>
      <c r="D25" s="12">
        <f>45337+4724+1833+501</f>
        <v>52395</v>
      </c>
      <c r="E25" s="12"/>
      <c r="F25" s="12"/>
      <c r="G25" s="12">
        <v>21000</v>
      </c>
    </row>
    <row r="26" spans="1:7" ht="27.75" customHeight="1">
      <c r="A26" s="175" t="s">
        <v>552</v>
      </c>
      <c r="B26" s="12">
        <f t="shared" si="0"/>
        <v>280532</v>
      </c>
      <c r="C26" s="12">
        <f>261335</f>
        <v>261335</v>
      </c>
      <c r="D26" s="12">
        <f>15999+198</f>
        <v>16197</v>
      </c>
      <c r="E26" s="12"/>
      <c r="F26" s="12"/>
      <c r="G26" s="12">
        <v>3000</v>
      </c>
    </row>
    <row r="27" spans="1:7" ht="24.75" customHeight="1">
      <c r="A27" s="175" t="s">
        <v>553</v>
      </c>
      <c r="B27" s="12">
        <f t="shared" si="0"/>
        <v>65925</v>
      </c>
      <c r="C27" s="12">
        <f>54286</f>
        <v>54286</v>
      </c>
      <c r="D27" s="12">
        <f>1277</f>
        <v>1277</v>
      </c>
      <c r="E27" s="12"/>
      <c r="F27" s="12">
        <v>10362</v>
      </c>
      <c r="G27" s="12"/>
    </row>
    <row r="28" spans="1:7" ht="28.5" customHeight="1">
      <c r="A28" s="175" t="s">
        <v>554</v>
      </c>
      <c r="B28" s="12">
        <f t="shared" si="0"/>
        <v>108765</v>
      </c>
      <c r="C28" s="12">
        <v>99426</v>
      </c>
      <c r="D28" s="12">
        <f>9272+67</f>
        <v>9339</v>
      </c>
      <c r="E28" s="12"/>
      <c r="F28" s="12"/>
      <c r="G28" s="12"/>
    </row>
    <row r="29" spans="1:7" ht="30" customHeight="1">
      <c r="A29" s="185" t="s">
        <v>555</v>
      </c>
      <c r="B29" s="12">
        <f>SUM(C29:G29)</f>
        <v>39328</v>
      </c>
      <c r="C29" s="12">
        <f>33131</f>
        <v>33131</v>
      </c>
      <c r="D29" s="12">
        <v>6197</v>
      </c>
      <c r="E29" s="12"/>
      <c r="F29" s="12"/>
      <c r="G29" s="12"/>
    </row>
    <row r="30" spans="1:2" ht="15.75">
      <c r="A30" s="186"/>
      <c r="B30" s="19"/>
    </row>
    <row r="31" spans="1:2" ht="15.75">
      <c r="A31" s="186"/>
      <c r="B31" s="19"/>
    </row>
    <row r="32" spans="1:2" ht="15.75">
      <c r="A32" s="186"/>
      <c r="B32" s="19"/>
    </row>
    <row r="33" spans="1:2" ht="15.75">
      <c r="A33" s="186"/>
      <c r="B33" s="19"/>
    </row>
    <row r="36" ht="12.75">
      <c r="E36" s="18" t="s">
        <v>133</v>
      </c>
    </row>
    <row r="37" ht="12.75">
      <c r="E37" s="18" t="s">
        <v>515</v>
      </c>
    </row>
    <row r="38" ht="12.75">
      <c r="E38" s="18" t="s">
        <v>516</v>
      </c>
    </row>
  </sheetData>
  <sheetProtection password="89CD" sheet="1"/>
  <mergeCells count="3">
    <mergeCell ref="A3:G3"/>
    <mergeCell ref="A4:G4"/>
    <mergeCell ref="C9:G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Ivanova</dc:creator>
  <cp:keywords/>
  <dc:description/>
  <cp:lastModifiedBy>IOT-I</cp:lastModifiedBy>
  <cp:lastPrinted>2013-02-08T13:11:03Z</cp:lastPrinted>
  <dcterms:created xsi:type="dcterms:W3CDTF">2006-11-21T07:05:33Z</dcterms:created>
  <dcterms:modified xsi:type="dcterms:W3CDTF">2013-03-11T12:31:16Z</dcterms:modified>
  <cp:category/>
  <cp:version/>
  <cp:contentType/>
  <cp:contentStatus/>
</cp:coreProperties>
</file>